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BVES Inc\Wildfire Mitigation Plan\WMP Fire Safety Matrix\"/>
    </mc:Choice>
  </mc:AlternateContent>
  <bookViews>
    <workbookView xWindow="0" yWindow="0" windowWidth="19200" windowHeight="6600"/>
  </bookViews>
  <sheets>
    <sheet name="Summary" sheetId="9" r:id="rId1"/>
    <sheet name="Circuit Status 2033 Estimate" sheetId="23" r:id="rId2"/>
    <sheet name="Circuit Status 2025 Estimate" sheetId="22" r:id="rId3"/>
    <sheet name="Circuit Status 2024 Estimate" sheetId="25" r:id="rId4"/>
    <sheet name="Circuit Status 2023 Estimate" sheetId="20" r:id="rId5"/>
    <sheet name="Circuit Status 2022-12-31" sheetId="19" r:id="rId6"/>
    <sheet name="Circuit Status 2022-6-30" sheetId="18" r:id="rId7"/>
    <sheet name="Circuit Status 2021-12-31" sheetId="13" r:id="rId8"/>
    <sheet name="Circuit Status 2021-6-30" sheetId="1" r:id="rId9"/>
    <sheet name="Circuit Status 2020-12-31" sheetId="12" r:id="rId10"/>
    <sheet name="Circuit Status 2019-12-31" sheetId="11" r:id="rId11"/>
    <sheet name="List" sheetId="6" r:id="rId12"/>
    <sheet name="Risk Scoring" sheetId="4" r:id="rId13"/>
    <sheet name="Circuit Fire Safety Measures" sheetId="2" r:id="rId1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9" i="25" l="1"/>
  <c r="Q39" i="25"/>
  <c r="P39" i="25"/>
  <c r="R38" i="25"/>
  <c r="R40" i="25" s="1"/>
  <c r="Q38" i="25"/>
  <c r="P38" i="25"/>
  <c r="S38" i="25" s="1"/>
  <c r="V30" i="25"/>
  <c r="U30" i="25"/>
  <c r="T30" i="25"/>
  <c r="S30" i="25"/>
  <c r="R30" i="25"/>
  <c r="Q30" i="25"/>
  <c r="P30" i="25"/>
  <c r="O30" i="25"/>
  <c r="N30" i="25"/>
  <c r="M30" i="25"/>
  <c r="L30" i="25"/>
  <c r="C29" i="25"/>
  <c r="D29" i="25" s="1"/>
  <c r="D28" i="25"/>
  <c r="C28" i="25"/>
  <c r="C27" i="25"/>
  <c r="D27" i="25" s="1"/>
  <c r="C26" i="25"/>
  <c r="D26" i="25" s="1"/>
  <c r="D25" i="25"/>
  <c r="C25" i="25"/>
  <c r="C24" i="25"/>
  <c r="D24" i="25" s="1"/>
  <c r="C23" i="25"/>
  <c r="D23" i="25" s="1"/>
  <c r="D22" i="25"/>
  <c r="C22" i="25"/>
  <c r="C21" i="25"/>
  <c r="D21" i="25" s="1"/>
  <c r="C20" i="25"/>
  <c r="D20" i="25" s="1"/>
  <c r="D19" i="25"/>
  <c r="C19" i="25"/>
  <c r="C18" i="25"/>
  <c r="D18" i="25" s="1"/>
  <c r="C17" i="25"/>
  <c r="D17" i="25" s="1"/>
  <c r="C16" i="25"/>
  <c r="D16" i="25" s="1"/>
  <c r="C15" i="25"/>
  <c r="D15" i="25" s="1"/>
  <c r="C14" i="25"/>
  <c r="D14" i="25" s="1"/>
  <c r="D13" i="25"/>
  <c r="C13" i="25"/>
  <c r="C12" i="25"/>
  <c r="D12" i="25" s="1"/>
  <c r="C11" i="25"/>
  <c r="D11" i="25" s="1"/>
  <c r="D10" i="25"/>
  <c r="C10" i="25"/>
  <c r="C9" i="25"/>
  <c r="D9" i="25" s="1"/>
  <c r="C8" i="25"/>
  <c r="D8" i="25" s="1"/>
  <c r="D7" i="25"/>
  <c r="C7" i="25"/>
  <c r="C6" i="25"/>
  <c r="D6" i="25" s="1"/>
  <c r="C5" i="25"/>
  <c r="D5" i="25" s="1"/>
  <c r="D4" i="25"/>
  <c r="C4" i="25"/>
  <c r="F8" i="25" l="1"/>
  <c r="F13" i="25"/>
  <c r="F25" i="25"/>
  <c r="F5" i="25"/>
  <c r="F4" i="25"/>
  <c r="F16" i="25"/>
  <c r="F7" i="25"/>
  <c r="F14" i="25"/>
  <c r="F19" i="25"/>
  <c r="F28" i="25"/>
  <c r="F11" i="25"/>
  <c r="F10" i="25"/>
  <c r="F22" i="25"/>
  <c r="P46" i="25"/>
  <c r="Q46" i="25"/>
  <c r="D30" i="25"/>
  <c r="F17" i="25"/>
  <c r="F26" i="25"/>
  <c r="F6" i="25"/>
  <c r="F9" i="25"/>
  <c r="F12" i="25"/>
  <c r="F15" i="25"/>
  <c r="F18" i="25"/>
  <c r="F21" i="25"/>
  <c r="F24" i="25"/>
  <c r="F27" i="25"/>
  <c r="S39" i="25"/>
  <c r="P48" i="25" s="1"/>
  <c r="P40" i="25"/>
  <c r="R46" i="25"/>
  <c r="F29" i="25"/>
  <c r="Q40" i="25"/>
  <c r="F23" i="25"/>
  <c r="C30" i="25"/>
  <c r="E25" i="25" s="1"/>
  <c r="F20" i="25"/>
  <c r="R39" i="23"/>
  <c r="Q39" i="23"/>
  <c r="P39" i="23"/>
  <c r="R38" i="23"/>
  <c r="R40" i="23" s="1"/>
  <c r="Q38" i="23"/>
  <c r="P38" i="23"/>
  <c r="S38" i="23" s="1"/>
  <c r="V30" i="23"/>
  <c r="U30" i="23"/>
  <c r="T30" i="23"/>
  <c r="S30" i="23"/>
  <c r="R30" i="23"/>
  <c r="Q30" i="23"/>
  <c r="P30" i="23"/>
  <c r="O30" i="23"/>
  <c r="N30" i="23"/>
  <c r="M30" i="23"/>
  <c r="L30" i="23"/>
  <c r="C29" i="23"/>
  <c r="D29" i="23" s="1"/>
  <c r="C28" i="23"/>
  <c r="C27" i="23"/>
  <c r="D27" i="23" s="1"/>
  <c r="C26" i="23"/>
  <c r="D26" i="23" s="1"/>
  <c r="C25" i="23"/>
  <c r="C24" i="23"/>
  <c r="D24" i="23" s="1"/>
  <c r="C23" i="23"/>
  <c r="D23" i="23" s="1"/>
  <c r="C22" i="23"/>
  <c r="C21" i="23"/>
  <c r="D21" i="23" s="1"/>
  <c r="C20" i="23"/>
  <c r="D20" i="23" s="1"/>
  <c r="C19" i="23"/>
  <c r="C18" i="23"/>
  <c r="D18" i="23" s="1"/>
  <c r="C17" i="23"/>
  <c r="C16" i="23"/>
  <c r="C15" i="23"/>
  <c r="D15" i="23" s="1"/>
  <c r="C14" i="23"/>
  <c r="C13" i="23"/>
  <c r="C12" i="23"/>
  <c r="D12" i="23" s="1"/>
  <c r="C11" i="23"/>
  <c r="C10" i="23"/>
  <c r="C9" i="23"/>
  <c r="D9" i="23" s="1"/>
  <c r="C8" i="23"/>
  <c r="C7" i="23"/>
  <c r="C6" i="23"/>
  <c r="D6" i="23" s="1"/>
  <c r="C5" i="23"/>
  <c r="C4" i="23"/>
  <c r="R40" i="22"/>
  <c r="R39" i="22"/>
  <c r="Q39" i="22"/>
  <c r="P39" i="22"/>
  <c r="S38" i="22"/>
  <c r="R38" i="22"/>
  <c r="Q38" i="22"/>
  <c r="P38" i="22"/>
  <c r="V30" i="22"/>
  <c r="U30" i="22"/>
  <c r="T30" i="22"/>
  <c r="S30" i="22"/>
  <c r="R30" i="22"/>
  <c r="Q30" i="22"/>
  <c r="P30" i="22"/>
  <c r="O30" i="22"/>
  <c r="N30" i="22"/>
  <c r="M30" i="22"/>
  <c r="L30" i="22"/>
  <c r="C29" i="22"/>
  <c r="D29" i="22" s="1"/>
  <c r="D28" i="22"/>
  <c r="C28" i="22"/>
  <c r="C27" i="22"/>
  <c r="D27" i="22" s="1"/>
  <c r="C26" i="22"/>
  <c r="D26" i="22" s="1"/>
  <c r="C25" i="22"/>
  <c r="C24" i="22"/>
  <c r="D24" i="22" s="1"/>
  <c r="C23" i="22"/>
  <c r="D23" i="22" s="1"/>
  <c r="C22" i="22"/>
  <c r="C21" i="22"/>
  <c r="D21" i="22" s="1"/>
  <c r="C20" i="22"/>
  <c r="D20" i="22" s="1"/>
  <c r="C19" i="22"/>
  <c r="C18" i="22"/>
  <c r="D18" i="22" s="1"/>
  <c r="C17" i="22"/>
  <c r="D17" i="22" s="1"/>
  <c r="C16" i="22"/>
  <c r="C15" i="22"/>
  <c r="D15" i="22" s="1"/>
  <c r="C14" i="22"/>
  <c r="D14" i="22" s="1"/>
  <c r="C13" i="22"/>
  <c r="C12" i="22"/>
  <c r="D12" i="22" s="1"/>
  <c r="C11" i="22"/>
  <c r="D11" i="22" s="1"/>
  <c r="C10" i="22"/>
  <c r="C9" i="22"/>
  <c r="D9" i="22" s="1"/>
  <c r="C8" i="22"/>
  <c r="D8" i="22" s="1"/>
  <c r="C7" i="22"/>
  <c r="C6" i="22"/>
  <c r="D6" i="22" s="1"/>
  <c r="C5" i="22"/>
  <c r="D5" i="22" s="1"/>
  <c r="C4" i="22"/>
  <c r="R39" i="20"/>
  <c r="Q39" i="20"/>
  <c r="P39" i="20"/>
  <c r="R38" i="20"/>
  <c r="R40" i="20" s="1"/>
  <c r="Q38" i="20"/>
  <c r="Q40" i="20" s="1"/>
  <c r="P38" i="20"/>
  <c r="V30" i="20"/>
  <c r="U30" i="20"/>
  <c r="T30" i="20"/>
  <c r="S30" i="20"/>
  <c r="R30" i="20"/>
  <c r="Q30" i="20"/>
  <c r="P30" i="20"/>
  <c r="O30" i="20"/>
  <c r="N30" i="20"/>
  <c r="M30" i="20"/>
  <c r="L30" i="20"/>
  <c r="C29" i="20"/>
  <c r="D29" i="20" s="1"/>
  <c r="C28" i="20"/>
  <c r="C27" i="20"/>
  <c r="D27" i="20" s="1"/>
  <c r="D26" i="20"/>
  <c r="C26" i="20"/>
  <c r="C25" i="20"/>
  <c r="C24" i="20"/>
  <c r="D24" i="20" s="1"/>
  <c r="C23" i="20"/>
  <c r="D23" i="20" s="1"/>
  <c r="C22" i="20"/>
  <c r="C21" i="20"/>
  <c r="D21" i="20" s="1"/>
  <c r="C20" i="20"/>
  <c r="D20" i="20" s="1"/>
  <c r="C19" i="20"/>
  <c r="C18" i="20"/>
  <c r="D18" i="20" s="1"/>
  <c r="C17" i="20"/>
  <c r="D17" i="20" s="1"/>
  <c r="C16" i="20"/>
  <c r="D16" i="20" s="1"/>
  <c r="C15" i="20"/>
  <c r="D15" i="20" s="1"/>
  <c r="C14" i="20"/>
  <c r="D14" i="20" s="1"/>
  <c r="C13" i="20"/>
  <c r="D13" i="20" s="1"/>
  <c r="C12" i="20"/>
  <c r="D12" i="20" s="1"/>
  <c r="C11" i="20"/>
  <c r="D11" i="20" s="1"/>
  <c r="C10" i="20"/>
  <c r="D10" i="20" s="1"/>
  <c r="C9" i="20"/>
  <c r="D9" i="20" s="1"/>
  <c r="C8" i="20"/>
  <c r="D8" i="20" s="1"/>
  <c r="C7" i="20"/>
  <c r="D7" i="20" s="1"/>
  <c r="C6" i="20"/>
  <c r="D6" i="20" s="1"/>
  <c r="C5" i="20"/>
  <c r="D5" i="20" s="1"/>
  <c r="C4" i="20"/>
  <c r="E29" i="25" l="1"/>
  <c r="E26" i="25"/>
  <c r="E23" i="25"/>
  <c r="E20" i="25"/>
  <c r="E17" i="25"/>
  <c r="E14" i="25"/>
  <c r="E11" i="25"/>
  <c r="E8" i="25"/>
  <c r="E5" i="25"/>
  <c r="S40" i="25"/>
  <c r="P44" i="25" s="1"/>
  <c r="E27" i="25"/>
  <c r="E9" i="25"/>
  <c r="E19" i="25"/>
  <c r="E28" i="25"/>
  <c r="E24" i="25"/>
  <c r="E6" i="25"/>
  <c r="E13" i="25"/>
  <c r="E22" i="25"/>
  <c r="R48" i="25"/>
  <c r="E21" i="25"/>
  <c r="E7" i="25"/>
  <c r="E16" i="25"/>
  <c r="E18" i="25"/>
  <c r="E10" i="25"/>
  <c r="E15" i="25"/>
  <c r="Q48" i="25"/>
  <c r="E4" i="25"/>
  <c r="E12" i="25"/>
  <c r="P40" i="23"/>
  <c r="P46" i="23"/>
  <c r="Q46" i="23"/>
  <c r="Q40" i="23"/>
  <c r="F11" i="23"/>
  <c r="F25" i="23"/>
  <c r="F7" i="23"/>
  <c r="F13" i="23"/>
  <c r="F19" i="23"/>
  <c r="F5" i="23"/>
  <c r="F17" i="23"/>
  <c r="F14" i="23"/>
  <c r="F4" i="23"/>
  <c r="F10" i="23"/>
  <c r="F16" i="23"/>
  <c r="F22" i="23"/>
  <c r="F28" i="23"/>
  <c r="D5" i="23"/>
  <c r="F6" i="23"/>
  <c r="D8" i="23"/>
  <c r="F9" i="23"/>
  <c r="D11" i="23"/>
  <c r="F12" i="23"/>
  <c r="D14" i="23"/>
  <c r="F15" i="23"/>
  <c r="D17" i="23"/>
  <c r="F18" i="23"/>
  <c r="F21" i="23"/>
  <c r="F24" i="23"/>
  <c r="F27" i="23"/>
  <c r="S39" i="23"/>
  <c r="Q48" i="23" s="1"/>
  <c r="R46" i="23"/>
  <c r="D4" i="23"/>
  <c r="D7" i="23"/>
  <c r="F8" i="23"/>
  <c r="D10" i="23"/>
  <c r="D13" i="23"/>
  <c r="D16" i="23"/>
  <c r="D19" i="23"/>
  <c r="F20" i="23"/>
  <c r="D22" i="23"/>
  <c r="F23" i="23"/>
  <c r="D25" i="23"/>
  <c r="F26" i="23"/>
  <c r="D28" i="23"/>
  <c r="F29" i="23"/>
  <c r="C30" i="23"/>
  <c r="E21" i="23" s="1"/>
  <c r="C30" i="22"/>
  <c r="E8" i="22" s="1"/>
  <c r="P46" i="22"/>
  <c r="F7" i="22"/>
  <c r="F13" i="22"/>
  <c r="F19" i="22"/>
  <c r="F25" i="22"/>
  <c r="Q46" i="22"/>
  <c r="Q40" i="22"/>
  <c r="R46" i="22"/>
  <c r="F10" i="22"/>
  <c r="F16" i="22"/>
  <c r="F22" i="22"/>
  <c r="F28" i="22"/>
  <c r="F4" i="22"/>
  <c r="F6" i="22"/>
  <c r="F9" i="22"/>
  <c r="F12" i="22"/>
  <c r="F15" i="22"/>
  <c r="F18" i="22"/>
  <c r="F21" i="22"/>
  <c r="F24" i="22"/>
  <c r="F27" i="22"/>
  <c r="S39" i="22"/>
  <c r="P48" i="22" s="1"/>
  <c r="P40" i="22"/>
  <c r="D4" i="22"/>
  <c r="F5" i="22"/>
  <c r="D7" i="22"/>
  <c r="F8" i="22"/>
  <c r="D10" i="22"/>
  <c r="F11" i="22"/>
  <c r="D13" i="22"/>
  <c r="F14" i="22"/>
  <c r="D16" i="22"/>
  <c r="F17" i="22"/>
  <c r="D19" i="22"/>
  <c r="F20" i="22"/>
  <c r="D22" i="22"/>
  <c r="F23" i="22"/>
  <c r="D25" i="22"/>
  <c r="F26" i="22"/>
  <c r="F29" i="22"/>
  <c r="S39" i="20"/>
  <c r="R48" i="20" s="1"/>
  <c r="P40" i="20"/>
  <c r="S40" i="20" s="1"/>
  <c r="F4" i="20"/>
  <c r="F11" i="20"/>
  <c r="F19" i="20"/>
  <c r="F5" i="20"/>
  <c r="F16" i="20"/>
  <c r="F7" i="20"/>
  <c r="D4" i="20"/>
  <c r="F8" i="20"/>
  <c r="F28" i="20"/>
  <c r="F13" i="20"/>
  <c r="F10" i="20"/>
  <c r="F25" i="20"/>
  <c r="F22" i="20"/>
  <c r="F14" i="20"/>
  <c r="P46" i="20"/>
  <c r="Q46" i="20"/>
  <c r="F26" i="20"/>
  <c r="D28" i="20"/>
  <c r="F29" i="20"/>
  <c r="S38" i="20"/>
  <c r="F6" i="20"/>
  <c r="F9" i="20"/>
  <c r="F12" i="20"/>
  <c r="F15" i="20"/>
  <c r="F18" i="20"/>
  <c r="F21" i="20"/>
  <c r="F24" i="20"/>
  <c r="F27" i="20"/>
  <c r="R46" i="20"/>
  <c r="F17" i="20"/>
  <c r="D19" i="20"/>
  <c r="F20" i="20"/>
  <c r="D22" i="20"/>
  <c r="Q48" i="20"/>
  <c r="F23" i="20"/>
  <c r="D25" i="20"/>
  <c r="C30" i="20"/>
  <c r="R39" i="19"/>
  <c r="Q39" i="19"/>
  <c r="P39" i="19"/>
  <c r="R38" i="19"/>
  <c r="Q38" i="19"/>
  <c r="P38" i="19"/>
  <c r="V30" i="19"/>
  <c r="U30" i="19"/>
  <c r="T30" i="19"/>
  <c r="S30" i="19"/>
  <c r="R30" i="19"/>
  <c r="Q30" i="19"/>
  <c r="P30" i="19"/>
  <c r="O30" i="19"/>
  <c r="N30" i="19"/>
  <c r="M30" i="19"/>
  <c r="L30" i="19"/>
  <c r="C29" i="19"/>
  <c r="C28" i="19"/>
  <c r="C27" i="19"/>
  <c r="D27" i="19" s="1"/>
  <c r="C26" i="19"/>
  <c r="C25" i="19"/>
  <c r="C24" i="19"/>
  <c r="D24" i="19" s="1"/>
  <c r="C23" i="19"/>
  <c r="C22" i="19"/>
  <c r="C21" i="19"/>
  <c r="D21" i="19" s="1"/>
  <c r="C20" i="19"/>
  <c r="C19" i="19"/>
  <c r="C18" i="19"/>
  <c r="D18" i="19" s="1"/>
  <c r="C17" i="19"/>
  <c r="C16" i="19"/>
  <c r="C15" i="19"/>
  <c r="D15" i="19" s="1"/>
  <c r="C14" i="19"/>
  <c r="C13" i="19"/>
  <c r="C12" i="19"/>
  <c r="D12" i="19" s="1"/>
  <c r="C11" i="19"/>
  <c r="C10" i="19"/>
  <c r="C9" i="19"/>
  <c r="D9" i="19" s="1"/>
  <c r="C8" i="19"/>
  <c r="C7" i="19"/>
  <c r="C6" i="19"/>
  <c r="D6" i="19" s="1"/>
  <c r="C5" i="19"/>
  <c r="C4" i="19"/>
  <c r="S43" i="25" l="1"/>
  <c r="Q44" i="25"/>
  <c r="E30" i="25"/>
  <c r="S44" i="25"/>
  <c r="R43" i="25"/>
  <c r="P42" i="25"/>
  <c r="R42" i="25"/>
  <c r="R44" i="25"/>
  <c r="S42" i="25"/>
  <c r="P43" i="25"/>
  <c r="Q42" i="25"/>
  <c r="Q43" i="25"/>
  <c r="S40" i="23"/>
  <c r="S43" i="23" s="1"/>
  <c r="E25" i="23"/>
  <c r="E22" i="23"/>
  <c r="E8" i="23"/>
  <c r="E13" i="23"/>
  <c r="E16" i="23"/>
  <c r="E27" i="23"/>
  <c r="E7" i="23"/>
  <c r="E10" i="23"/>
  <c r="E5" i="23"/>
  <c r="E24" i="23"/>
  <c r="E4" i="23"/>
  <c r="E20" i="23"/>
  <c r="E11" i="23"/>
  <c r="E14" i="23"/>
  <c r="E26" i="23"/>
  <c r="E29" i="23"/>
  <c r="E23" i="23"/>
  <c r="E17" i="23"/>
  <c r="E15" i="23"/>
  <c r="E12" i="23"/>
  <c r="E9" i="23"/>
  <c r="E6" i="23"/>
  <c r="D30" i="23"/>
  <c r="R48" i="23"/>
  <c r="P48" i="23"/>
  <c r="E18" i="23"/>
  <c r="E19" i="23"/>
  <c r="E28" i="23"/>
  <c r="E12" i="22"/>
  <c r="E14" i="22"/>
  <c r="E9" i="22"/>
  <c r="E17" i="22"/>
  <c r="E26" i="22"/>
  <c r="E25" i="22"/>
  <c r="E28" i="22"/>
  <c r="E21" i="22"/>
  <c r="E19" i="22"/>
  <c r="E11" i="22"/>
  <c r="E10" i="22"/>
  <c r="E27" i="22"/>
  <c r="E29" i="22"/>
  <c r="E4" i="22"/>
  <c r="E18" i="22"/>
  <c r="E13" i="22"/>
  <c r="E5" i="22"/>
  <c r="E16" i="22"/>
  <c r="E24" i="22"/>
  <c r="E6" i="22"/>
  <c r="E7" i="22"/>
  <c r="E20" i="22"/>
  <c r="E15" i="22"/>
  <c r="E22" i="22"/>
  <c r="E23" i="22"/>
  <c r="D30" i="22"/>
  <c r="S40" i="22"/>
  <c r="P44" i="22" s="1"/>
  <c r="R48" i="22"/>
  <c r="Q48" i="22"/>
  <c r="S44" i="20"/>
  <c r="R42" i="20"/>
  <c r="P48" i="20"/>
  <c r="D30" i="20"/>
  <c r="Q44" i="20"/>
  <c r="P43" i="20"/>
  <c r="P42" i="20"/>
  <c r="R44" i="20"/>
  <c r="R43" i="20"/>
  <c r="S43" i="20"/>
  <c r="Q42" i="20"/>
  <c r="P44" i="20"/>
  <c r="S42" i="20"/>
  <c r="Q43" i="20"/>
  <c r="E29" i="20"/>
  <c r="E26" i="20"/>
  <c r="E23" i="20"/>
  <c r="E20" i="20"/>
  <c r="E17" i="20"/>
  <c r="E14" i="20"/>
  <c r="E11" i="20"/>
  <c r="E8" i="20"/>
  <c r="E5" i="20"/>
  <c r="E27" i="20"/>
  <c r="E25" i="20"/>
  <c r="E16" i="20"/>
  <c r="E22" i="20"/>
  <c r="E4" i="20"/>
  <c r="E21" i="20"/>
  <c r="E19" i="20"/>
  <c r="E7" i="20"/>
  <c r="E18" i="20"/>
  <c r="E13" i="20"/>
  <c r="E12" i="20"/>
  <c r="E28" i="20"/>
  <c r="E9" i="20"/>
  <c r="E6" i="20"/>
  <c r="E24" i="20"/>
  <c r="E10" i="20"/>
  <c r="E15" i="20"/>
  <c r="S38" i="19"/>
  <c r="P46" i="19" s="1"/>
  <c r="R40" i="19"/>
  <c r="Q40" i="19"/>
  <c r="P40" i="19"/>
  <c r="F7" i="19"/>
  <c r="F14" i="19"/>
  <c r="F20" i="19"/>
  <c r="F26" i="19"/>
  <c r="F8" i="19"/>
  <c r="F4" i="19"/>
  <c r="F10" i="19"/>
  <c r="F16" i="19"/>
  <c r="F22" i="19"/>
  <c r="F28" i="19"/>
  <c r="F29" i="19"/>
  <c r="F11" i="19"/>
  <c r="F17" i="19"/>
  <c r="F23" i="19"/>
  <c r="F13" i="19"/>
  <c r="F19" i="19"/>
  <c r="F25" i="19"/>
  <c r="D5" i="19"/>
  <c r="F6" i="19"/>
  <c r="D8" i="19"/>
  <c r="F9" i="19"/>
  <c r="D11" i="19"/>
  <c r="F12" i="19"/>
  <c r="D14" i="19"/>
  <c r="F15" i="19"/>
  <c r="D17" i="19"/>
  <c r="F18" i="19"/>
  <c r="D20" i="19"/>
  <c r="F21" i="19"/>
  <c r="D23" i="19"/>
  <c r="F24" i="19"/>
  <c r="D26" i="19"/>
  <c r="F27" i="19"/>
  <c r="D29" i="19"/>
  <c r="S39" i="19"/>
  <c r="Q48" i="19" s="1"/>
  <c r="D4" i="19"/>
  <c r="F5" i="19"/>
  <c r="D7" i="19"/>
  <c r="D10" i="19"/>
  <c r="D13" i="19"/>
  <c r="D16" i="19"/>
  <c r="D19" i="19"/>
  <c r="D22" i="19"/>
  <c r="D25" i="19"/>
  <c r="D28" i="19"/>
  <c r="C30" i="19"/>
  <c r="E9" i="19" s="1"/>
  <c r="R39" i="18"/>
  <c r="Q39" i="18"/>
  <c r="P39" i="18"/>
  <c r="R38" i="18"/>
  <c r="R40" i="18" s="1"/>
  <c r="Q38" i="18"/>
  <c r="P38" i="18"/>
  <c r="V30" i="18"/>
  <c r="U30" i="18"/>
  <c r="T30" i="18"/>
  <c r="S30" i="18"/>
  <c r="R30" i="18"/>
  <c r="Q30" i="18"/>
  <c r="P30" i="18"/>
  <c r="O30" i="18"/>
  <c r="N30" i="18"/>
  <c r="M30" i="18"/>
  <c r="L30" i="18"/>
  <c r="C29" i="18"/>
  <c r="C28" i="18"/>
  <c r="C27" i="18"/>
  <c r="C26" i="18"/>
  <c r="C25" i="18"/>
  <c r="C24" i="18"/>
  <c r="C23" i="18"/>
  <c r="C22" i="18"/>
  <c r="C21" i="18"/>
  <c r="C20" i="18"/>
  <c r="C19" i="18"/>
  <c r="C18" i="18"/>
  <c r="C17" i="18"/>
  <c r="C16" i="18"/>
  <c r="C15" i="18"/>
  <c r="C14" i="18"/>
  <c r="C13" i="18"/>
  <c r="C12" i="18"/>
  <c r="C11" i="18"/>
  <c r="C10" i="18"/>
  <c r="C9" i="18"/>
  <c r="C8" i="18"/>
  <c r="C7" i="18"/>
  <c r="C6" i="18"/>
  <c r="C5" i="18"/>
  <c r="C4" i="18"/>
  <c r="S44" i="23" l="1"/>
  <c r="Q43" i="23"/>
  <c r="R43" i="23"/>
  <c r="Q42" i="23"/>
  <c r="S42" i="23"/>
  <c r="R42" i="23"/>
  <c r="P43" i="23"/>
  <c r="P44" i="23"/>
  <c r="P42" i="23"/>
  <c r="R44" i="23"/>
  <c r="Q44" i="23"/>
  <c r="E30" i="23"/>
  <c r="E30" i="22"/>
  <c r="S44" i="22"/>
  <c r="R44" i="22"/>
  <c r="Q42" i="22"/>
  <c r="Q44" i="22"/>
  <c r="S42" i="22"/>
  <c r="P42" i="22"/>
  <c r="R42" i="22"/>
  <c r="Q43" i="22"/>
  <c r="R43" i="22"/>
  <c r="P43" i="22"/>
  <c r="S43" i="22"/>
  <c r="E30" i="20"/>
  <c r="Q46" i="19"/>
  <c r="R46" i="19"/>
  <c r="S40" i="19"/>
  <c r="Q43" i="19" s="1"/>
  <c r="P42" i="19"/>
  <c r="E4" i="19"/>
  <c r="R44" i="19"/>
  <c r="E29" i="19"/>
  <c r="E23" i="19"/>
  <c r="E17" i="19"/>
  <c r="E20" i="19"/>
  <c r="E12" i="19"/>
  <c r="E25" i="19"/>
  <c r="E28" i="19"/>
  <c r="E14" i="19"/>
  <c r="E15" i="19"/>
  <c r="E19" i="19"/>
  <c r="E22" i="19"/>
  <c r="E13" i="19"/>
  <c r="E16" i="19"/>
  <c r="D30" i="19"/>
  <c r="E27" i="19"/>
  <c r="E7" i="19"/>
  <c r="E10" i="19"/>
  <c r="E26" i="19"/>
  <c r="P48" i="19"/>
  <c r="S43" i="19"/>
  <c r="E24" i="19"/>
  <c r="R48" i="19"/>
  <c r="E18" i="19"/>
  <c r="E5" i="19"/>
  <c r="E21" i="19"/>
  <c r="E11" i="19"/>
  <c r="E6" i="19"/>
  <c r="E8" i="19"/>
  <c r="F7" i="18"/>
  <c r="F22" i="18"/>
  <c r="F14" i="18"/>
  <c r="F23" i="18"/>
  <c r="F24" i="18"/>
  <c r="F9" i="18"/>
  <c r="F17" i="18"/>
  <c r="F25" i="18"/>
  <c r="F8" i="18"/>
  <c r="F16" i="18"/>
  <c r="F10" i="18"/>
  <c r="F18" i="18"/>
  <c r="F26" i="18"/>
  <c r="F19" i="18"/>
  <c r="F27" i="18"/>
  <c r="F11" i="18"/>
  <c r="F4" i="18"/>
  <c r="F12" i="18"/>
  <c r="F20" i="18"/>
  <c r="F28" i="18"/>
  <c r="F6" i="18"/>
  <c r="F15" i="18"/>
  <c r="F5" i="18"/>
  <c r="F13" i="18"/>
  <c r="F21" i="18"/>
  <c r="F29" i="18"/>
  <c r="D5" i="18"/>
  <c r="D7" i="18"/>
  <c r="D9" i="18"/>
  <c r="D11" i="18"/>
  <c r="D13" i="18"/>
  <c r="D15" i="18"/>
  <c r="D17" i="18"/>
  <c r="D19" i="18"/>
  <c r="D21" i="18"/>
  <c r="D23" i="18"/>
  <c r="D25" i="18"/>
  <c r="D27" i="18"/>
  <c r="D29" i="18"/>
  <c r="S39" i="18"/>
  <c r="Q48" i="18" s="1"/>
  <c r="P40" i="18"/>
  <c r="Q40" i="18"/>
  <c r="D4" i="18"/>
  <c r="D6" i="18"/>
  <c r="D8" i="18"/>
  <c r="D10" i="18"/>
  <c r="D12" i="18"/>
  <c r="D14" i="18"/>
  <c r="D16" i="18"/>
  <c r="D18" i="18"/>
  <c r="D20" i="18"/>
  <c r="D22" i="18"/>
  <c r="D24" i="18"/>
  <c r="D26" i="18"/>
  <c r="D28" i="18"/>
  <c r="S38" i="18"/>
  <c r="Q46" i="18" s="1"/>
  <c r="C30" i="18"/>
  <c r="E17" i="18" s="1"/>
  <c r="P44" i="19" l="1"/>
  <c r="S44" i="19"/>
  <c r="S42" i="19"/>
  <c r="Q42" i="19"/>
  <c r="P43" i="19"/>
  <c r="R43" i="19"/>
  <c r="R42" i="19"/>
  <c r="Q44" i="19"/>
  <c r="E30" i="19"/>
  <c r="E12" i="18"/>
  <c r="E4" i="18"/>
  <c r="E23" i="18"/>
  <c r="E21" i="18"/>
  <c r="R48" i="18"/>
  <c r="E26" i="18"/>
  <c r="E11" i="18"/>
  <c r="E22" i="18"/>
  <c r="E14" i="18"/>
  <c r="E18" i="18"/>
  <c r="E27" i="18"/>
  <c r="E10" i="18"/>
  <c r="E15" i="18"/>
  <c r="E28" i="18"/>
  <c r="E6" i="18"/>
  <c r="E13" i="18"/>
  <c r="E7" i="18"/>
  <c r="E20" i="18"/>
  <c r="E29" i="18"/>
  <c r="E5" i="18"/>
  <c r="E24" i="18"/>
  <c r="E8" i="18"/>
  <c r="E25" i="18"/>
  <c r="E9" i="18"/>
  <c r="S40" i="18"/>
  <c r="P44" i="18" s="1"/>
  <c r="E19" i="18"/>
  <c r="S43" i="18"/>
  <c r="P48" i="18"/>
  <c r="D30" i="18"/>
  <c r="E16" i="18"/>
  <c r="R46" i="18"/>
  <c r="P46" i="18"/>
  <c r="Q44" i="18" l="1"/>
  <c r="E30" i="18"/>
  <c r="S42" i="18"/>
  <c r="Q43" i="18"/>
  <c r="P43" i="18"/>
  <c r="R42" i="18"/>
  <c r="S44" i="18"/>
  <c r="R44" i="18"/>
  <c r="R43" i="18"/>
  <c r="Q42" i="18"/>
  <c r="P42" i="18"/>
  <c r="C29" i="12"/>
  <c r="C7" i="12"/>
  <c r="C8" i="12"/>
  <c r="C9" i="12"/>
  <c r="C10" i="12"/>
  <c r="C11" i="12"/>
  <c r="C12" i="12"/>
  <c r="C13" i="12"/>
  <c r="C14" i="12"/>
  <c r="C15" i="12"/>
  <c r="C16" i="12"/>
  <c r="C17" i="12"/>
  <c r="C18" i="12"/>
  <c r="C19" i="12"/>
  <c r="C20" i="12"/>
  <c r="C21" i="12"/>
  <c r="C22" i="12"/>
  <c r="C23" i="12"/>
  <c r="C24" i="12"/>
  <c r="C25" i="12"/>
  <c r="C26" i="12"/>
  <c r="C27" i="12"/>
  <c r="C28" i="12"/>
  <c r="C5" i="12"/>
  <c r="C6" i="12"/>
  <c r="C4" i="12"/>
  <c r="C12" i="11" l="1"/>
  <c r="C13" i="11"/>
  <c r="C5" i="11"/>
  <c r="C6" i="11"/>
  <c r="C7" i="11"/>
  <c r="C8" i="11"/>
  <c r="C9" i="11"/>
  <c r="C10" i="11"/>
  <c r="C11" i="11"/>
  <c r="C14" i="11"/>
  <c r="C15" i="11"/>
  <c r="C16" i="11"/>
  <c r="C17" i="11"/>
  <c r="C18" i="11"/>
  <c r="C19" i="11"/>
  <c r="C20" i="11"/>
  <c r="C21" i="11"/>
  <c r="C22" i="11"/>
  <c r="C23" i="11"/>
  <c r="C24" i="11"/>
  <c r="C25" i="11"/>
  <c r="C26" i="11"/>
  <c r="C27" i="11"/>
  <c r="C28" i="11"/>
  <c r="C29" i="11"/>
  <c r="C4" i="11" l="1"/>
  <c r="C25" i="13" l="1"/>
  <c r="D25" i="13" l="1"/>
  <c r="C6" i="13"/>
  <c r="D6" i="13" s="1"/>
  <c r="C7" i="13"/>
  <c r="D7" i="13" s="1"/>
  <c r="C8" i="13"/>
  <c r="D8" i="13" s="1"/>
  <c r="C9" i="13"/>
  <c r="D9" i="13" s="1"/>
  <c r="C10" i="13"/>
  <c r="D10" i="13" s="1"/>
  <c r="C11" i="13"/>
  <c r="D11" i="13" s="1"/>
  <c r="C12" i="13"/>
  <c r="D12" i="13" s="1"/>
  <c r="C13" i="13"/>
  <c r="D13" i="13" s="1"/>
  <c r="C14" i="13"/>
  <c r="D14" i="13" s="1"/>
  <c r="C15" i="13"/>
  <c r="D15" i="13" s="1"/>
  <c r="C16" i="13"/>
  <c r="D16" i="13" s="1"/>
  <c r="C17" i="13"/>
  <c r="D17" i="13" s="1"/>
  <c r="C18" i="13"/>
  <c r="D18" i="13" s="1"/>
  <c r="C19" i="13"/>
  <c r="D19" i="13" s="1"/>
  <c r="C20" i="13"/>
  <c r="D20" i="13" s="1"/>
  <c r="C21" i="13"/>
  <c r="D21" i="13" s="1"/>
  <c r="C22" i="13"/>
  <c r="D22" i="13" s="1"/>
  <c r="C23" i="13"/>
  <c r="D23" i="13" s="1"/>
  <c r="C24" i="13"/>
  <c r="D24" i="13" s="1"/>
  <c r="C26" i="13"/>
  <c r="D26" i="13" s="1"/>
  <c r="C27" i="13"/>
  <c r="D27" i="13" s="1"/>
  <c r="C28" i="13"/>
  <c r="D28" i="13" s="1"/>
  <c r="C29" i="13"/>
  <c r="D29" i="13" s="1"/>
  <c r="C5" i="13"/>
  <c r="D5" i="13" s="1"/>
  <c r="C4" i="13"/>
  <c r="D4" i="13" s="1"/>
  <c r="D30" i="13" l="1"/>
  <c r="R39" i="13"/>
  <c r="Q39" i="13"/>
  <c r="P39" i="13"/>
  <c r="R38" i="13"/>
  <c r="Q38" i="13"/>
  <c r="P38" i="13"/>
  <c r="V30" i="13"/>
  <c r="U30" i="13"/>
  <c r="T30" i="13"/>
  <c r="S30" i="13"/>
  <c r="R30" i="13"/>
  <c r="Q30" i="13"/>
  <c r="P30" i="13"/>
  <c r="O30" i="13"/>
  <c r="N30" i="13"/>
  <c r="M30" i="13"/>
  <c r="L30" i="13"/>
  <c r="F25" i="13" l="1"/>
  <c r="F26" i="13"/>
  <c r="F7" i="13"/>
  <c r="F14" i="13"/>
  <c r="F13" i="13"/>
  <c r="F8" i="13"/>
  <c r="F9" i="13"/>
  <c r="F15" i="13"/>
  <c r="F27" i="13"/>
  <c r="F5" i="13"/>
  <c r="F11" i="13"/>
  <c r="F17" i="13"/>
  <c r="F23" i="13"/>
  <c r="F29" i="13"/>
  <c r="F6" i="13"/>
  <c r="F12" i="13"/>
  <c r="F18" i="13"/>
  <c r="F24" i="13"/>
  <c r="F19" i="13"/>
  <c r="F20" i="13"/>
  <c r="F21" i="13"/>
  <c r="F4" i="13"/>
  <c r="F10" i="13"/>
  <c r="F16" i="13"/>
  <c r="F22" i="13"/>
  <c r="F28" i="13"/>
  <c r="R40" i="13"/>
  <c r="Q40" i="13"/>
  <c r="C30" i="13"/>
  <c r="E8" i="13" s="1"/>
  <c r="S39" i="13"/>
  <c r="P48" i="13" s="1"/>
  <c r="P40" i="13"/>
  <c r="S38" i="13"/>
  <c r="P46" i="13" s="1"/>
  <c r="R39" i="12"/>
  <c r="Q39" i="12"/>
  <c r="P39" i="12"/>
  <c r="R38" i="12"/>
  <c r="Q38" i="12"/>
  <c r="P38" i="12"/>
  <c r="V30" i="12"/>
  <c r="U30" i="12"/>
  <c r="T30" i="12"/>
  <c r="S30" i="12"/>
  <c r="R30" i="12"/>
  <c r="Q30" i="12"/>
  <c r="P30" i="12"/>
  <c r="O30" i="12"/>
  <c r="N30" i="12"/>
  <c r="M30" i="12"/>
  <c r="L30" i="12"/>
  <c r="D29" i="12"/>
  <c r="D28" i="12"/>
  <c r="D27" i="12"/>
  <c r="D26" i="12"/>
  <c r="D25" i="12"/>
  <c r="D24" i="12"/>
  <c r="D23" i="12"/>
  <c r="D22" i="12"/>
  <c r="D21" i="12"/>
  <c r="D20" i="12"/>
  <c r="D19" i="12"/>
  <c r="D18" i="12"/>
  <c r="D17" i="12"/>
  <c r="D16" i="12"/>
  <c r="D15" i="12"/>
  <c r="D14" i="12"/>
  <c r="D13" i="12"/>
  <c r="D12" i="12"/>
  <c r="D11" i="12"/>
  <c r="D10" i="12"/>
  <c r="D9" i="12"/>
  <c r="D8" i="12"/>
  <c r="D7" i="12"/>
  <c r="D6" i="12"/>
  <c r="D5" i="12"/>
  <c r="D4" i="12"/>
  <c r="R39" i="11"/>
  <c r="Q39" i="11"/>
  <c r="P39" i="11"/>
  <c r="R38" i="11"/>
  <c r="Q38" i="11"/>
  <c r="P38" i="11"/>
  <c r="S38" i="11" s="1"/>
  <c r="V30" i="11"/>
  <c r="U30" i="11"/>
  <c r="T30" i="11"/>
  <c r="S30" i="11"/>
  <c r="R30" i="11"/>
  <c r="Q30" i="11"/>
  <c r="P30" i="11"/>
  <c r="O30" i="11"/>
  <c r="N30" i="11"/>
  <c r="M30" i="11"/>
  <c r="L30" i="11"/>
  <c r="D29" i="11"/>
  <c r="D28" i="11"/>
  <c r="D27" i="11"/>
  <c r="D26" i="11"/>
  <c r="D25" i="11"/>
  <c r="D24" i="11"/>
  <c r="D23" i="11"/>
  <c r="D22" i="11"/>
  <c r="D21" i="11"/>
  <c r="D20" i="11"/>
  <c r="D19" i="11"/>
  <c r="D18" i="11"/>
  <c r="D17" i="11"/>
  <c r="D16" i="11"/>
  <c r="D15" i="11"/>
  <c r="D14" i="11"/>
  <c r="D13" i="11"/>
  <c r="D12" i="11"/>
  <c r="D11" i="11"/>
  <c r="D10" i="11"/>
  <c r="D9" i="11"/>
  <c r="D8" i="11"/>
  <c r="D7" i="11"/>
  <c r="D6" i="11"/>
  <c r="D5" i="11"/>
  <c r="D4" i="11"/>
  <c r="S39" i="11" l="1"/>
  <c r="P48" i="11" s="1"/>
  <c r="R40" i="11"/>
  <c r="R48" i="11"/>
  <c r="Q40" i="11"/>
  <c r="D30" i="11"/>
  <c r="D30" i="12"/>
  <c r="S39" i="12"/>
  <c r="Q48" i="12" s="1"/>
  <c r="E28" i="13"/>
  <c r="E25" i="13"/>
  <c r="E26" i="13"/>
  <c r="E17" i="13"/>
  <c r="E6" i="13"/>
  <c r="E15" i="13"/>
  <c r="E4" i="13"/>
  <c r="Q40" i="12"/>
  <c r="P40" i="12"/>
  <c r="R40" i="12"/>
  <c r="F24" i="12"/>
  <c r="F28" i="12"/>
  <c r="E13" i="13"/>
  <c r="E18" i="13"/>
  <c r="E29" i="13"/>
  <c r="E5" i="13"/>
  <c r="E16" i="13"/>
  <c r="E27" i="13"/>
  <c r="E14" i="13"/>
  <c r="Q46" i="13"/>
  <c r="R46" i="13"/>
  <c r="E23" i="13"/>
  <c r="E11" i="13"/>
  <c r="S40" i="13"/>
  <c r="E24" i="13"/>
  <c r="E12" i="13"/>
  <c r="E21" i="13"/>
  <c r="E9" i="13"/>
  <c r="E22" i="13"/>
  <c r="E10" i="13"/>
  <c r="E19" i="13"/>
  <c r="E7" i="13"/>
  <c r="Q48" i="13"/>
  <c r="R48" i="13"/>
  <c r="E20" i="13"/>
  <c r="F6" i="12"/>
  <c r="F12" i="12"/>
  <c r="F18" i="12"/>
  <c r="F4" i="12"/>
  <c r="C30" i="11"/>
  <c r="E24" i="11" s="1"/>
  <c r="F8" i="12"/>
  <c r="F14" i="12"/>
  <c r="F20" i="12"/>
  <c r="F26" i="12"/>
  <c r="F27" i="12"/>
  <c r="F10" i="12"/>
  <c r="F16" i="12"/>
  <c r="F22" i="12"/>
  <c r="F10" i="11"/>
  <c r="F11" i="11"/>
  <c r="F29" i="11"/>
  <c r="F19" i="12"/>
  <c r="F12" i="11"/>
  <c r="F7" i="11"/>
  <c r="F13" i="11"/>
  <c r="F19" i="11"/>
  <c r="F25" i="11"/>
  <c r="F5" i="11"/>
  <c r="F23" i="11"/>
  <c r="F7" i="12"/>
  <c r="F23" i="12"/>
  <c r="F14" i="11"/>
  <c r="F5" i="12"/>
  <c r="F9" i="12"/>
  <c r="F13" i="12"/>
  <c r="F17" i="12"/>
  <c r="F21" i="12"/>
  <c r="F25" i="12"/>
  <c r="F29" i="12"/>
  <c r="F17" i="11"/>
  <c r="F11" i="12"/>
  <c r="F15" i="12"/>
  <c r="F6" i="11"/>
  <c r="F8" i="11"/>
  <c r="F9" i="11"/>
  <c r="F15" i="11"/>
  <c r="F21" i="11"/>
  <c r="F27" i="11"/>
  <c r="C30" i="12"/>
  <c r="E20" i="12" s="1"/>
  <c r="R48" i="12"/>
  <c r="S38" i="12"/>
  <c r="Q46" i="12" s="1"/>
  <c r="E16" i="11"/>
  <c r="P46" i="11"/>
  <c r="F4" i="11"/>
  <c r="F16" i="11"/>
  <c r="F18" i="11"/>
  <c r="F20" i="11"/>
  <c r="F22" i="11"/>
  <c r="F24" i="11"/>
  <c r="F26" i="11"/>
  <c r="F28" i="11"/>
  <c r="Q46" i="11"/>
  <c r="P40" i="11"/>
  <c r="R46" i="11"/>
  <c r="Q48" i="11" l="1"/>
  <c r="P48" i="12"/>
  <c r="S40" i="12"/>
  <c r="Q42" i="12" s="1"/>
  <c r="E18" i="11"/>
  <c r="P44" i="13"/>
  <c r="E21" i="11"/>
  <c r="E15" i="11"/>
  <c r="E14" i="11"/>
  <c r="E8" i="11"/>
  <c r="P46" i="12"/>
  <c r="R46" i="12"/>
  <c r="E22" i="12"/>
  <c r="E16" i="12"/>
  <c r="E25" i="12"/>
  <c r="E11" i="12"/>
  <c r="E15" i="12"/>
  <c r="E19" i="11"/>
  <c r="E12" i="11"/>
  <c r="E28" i="11"/>
  <c r="E23" i="12"/>
  <c r="E13" i="11"/>
  <c r="E6" i="11"/>
  <c r="E13" i="12"/>
  <c r="E12" i="12"/>
  <c r="E9" i="11"/>
  <c r="E26" i="11"/>
  <c r="E27" i="11"/>
  <c r="E25" i="11"/>
  <c r="E7" i="11"/>
  <c r="E20" i="11"/>
  <c r="E27" i="12"/>
  <c r="E26" i="12"/>
  <c r="S42" i="13"/>
  <c r="E30" i="13"/>
  <c r="S43" i="13"/>
  <c r="S44" i="13"/>
  <c r="Q44" i="13"/>
  <c r="Q42" i="13"/>
  <c r="P43" i="13"/>
  <c r="R44" i="13"/>
  <c r="Q43" i="13"/>
  <c r="R42" i="13"/>
  <c r="R43" i="13"/>
  <c r="P42" i="13"/>
  <c r="E29" i="11"/>
  <c r="E17" i="11"/>
  <c r="E5" i="11"/>
  <c r="E4" i="11"/>
  <c r="E22" i="11"/>
  <c r="E23" i="11"/>
  <c r="E11" i="11"/>
  <c r="E10" i="11"/>
  <c r="E18" i="12"/>
  <c r="E8" i="12"/>
  <c r="E21" i="12"/>
  <c r="E9" i="12"/>
  <c r="E14" i="12"/>
  <c r="E28" i="12"/>
  <c r="E4" i="12"/>
  <c r="E19" i="12"/>
  <c r="E7" i="12"/>
  <c r="E10" i="12"/>
  <c r="E24" i="12"/>
  <c r="P43" i="12"/>
  <c r="E29" i="12"/>
  <c r="E17" i="12"/>
  <c r="E5" i="12"/>
  <c r="E6" i="12"/>
  <c r="S40" i="11"/>
  <c r="P44" i="11" s="1"/>
  <c r="Q43" i="12" l="1"/>
  <c r="S42" i="12"/>
  <c r="S43" i="12"/>
  <c r="S44" i="12"/>
  <c r="R42" i="12"/>
  <c r="P44" i="12"/>
  <c r="R43" i="12"/>
  <c r="Q44" i="12"/>
  <c r="R44" i="12"/>
  <c r="P42" i="12"/>
  <c r="E30" i="11"/>
  <c r="E30" i="12"/>
  <c r="S44" i="11"/>
  <c r="P43" i="11"/>
  <c r="Q42" i="11"/>
  <c r="Q43" i="11"/>
  <c r="P42" i="11"/>
  <c r="S43" i="11"/>
  <c r="Q44" i="11"/>
  <c r="R43" i="11"/>
  <c r="R44" i="11"/>
  <c r="R42" i="11"/>
  <c r="S42" i="11"/>
  <c r="C5" i="1" l="1"/>
  <c r="D5" i="1" s="1"/>
  <c r="C6" i="1"/>
  <c r="D6" i="1" s="1"/>
  <c r="C7" i="1"/>
  <c r="D7" i="1" s="1"/>
  <c r="C8" i="1"/>
  <c r="D8" i="1" s="1"/>
  <c r="C9" i="1"/>
  <c r="D9" i="1" s="1"/>
  <c r="C10" i="1"/>
  <c r="D10" i="1" s="1"/>
  <c r="C11" i="1"/>
  <c r="D11" i="1" s="1"/>
  <c r="C12" i="1"/>
  <c r="D12" i="1" s="1"/>
  <c r="C13" i="1"/>
  <c r="D13" i="1" s="1"/>
  <c r="C14" i="1"/>
  <c r="D14" i="1" s="1"/>
  <c r="C15" i="1"/>
  <c r="D15" i="1" s="1"/>
  <c r="C16" i="1"/>
  <c r="D16" i="1" s="1"/>
  <c r="C17" i="1"/>
  <c r="D17" i="1" s="1"/>
  <c r="C18" i="1"/>
  <c r="D18" i="1" s="1"/>
  <c r="C19" i="1"/>
  <c r="D19" i="1" s="1"/>
  <c r="C20" i="1"/>
  <c r="D20" i="1" s="1"/>
  <c r="C21" i="1"/>
  <c r="D21" i="1" s="1"/>
  <c r="C22" i="1"/>
  <c r="D22" i="1" s="1"/>
  <c r="C23" i="1"/>
  <c r="D23" i="1" s="1"/>
  <c r="C24" i="1"/>
  <c r="D24" i="1" s="1"/>
  <c r="C25" i="1"/>
  <c r="D25" i="1" s="1"/>
  <c r="C26" i="1"/>
  <c r="D26" i="1" s="1"/>
  <c r="C27" i="1"/>
  <c r="D27" i="1" s="1"/>
  <c r="C28" i="1"/>
  <c r="D28" i="1" s="1"/>
  <c r="C29" i="1"/>
  <c r="D29" i="1" s="1"/>
  <c r="C4" i="1"/>
  <c r="D4" i="1" s="1"/>
  <c r="D30" i="1" l="1"/>
  <c r="F8" i="1"/>
  <c r="F9" i="1"/>
  <c r="F10" i="1"/>
  <c r="F5" i="1"/>
  <c r="F6" i="1"/>
  <c r="F12" i="1"/>
  <c r="F18" i="1"/>
  <c r="F24" i="1"/>
  <c r="F4" i="1"/>
  <c r="F19" i="1"/>
  <c r="F25" i="1"/>
  <c r="F14" i="1"/>
  <c r="F20" i="1"/>
  <c r="F26" i="1"/>
  <c r="F15" i="1"/>
  <c r="F21" i="1"/>
  <c r="F27" i="1"/>
  <c r="F16" i="1"/>
  <c r="F22" i="1"/>
  <c r="F28" i="1"/>
  <c r="F11" i="1"/>
  <c r="F17" i="1"/>
  <c r="F23" i="1"/>
  <c r="F29" i="1"/>
  <c r="F7" i="1"/>
  <c r="F13" i="1"/>
  <c r="C30" i="1"/>
  <c r="E27" i="1" s="1"/>
  <c r="O30" i="1"/>
  <c r="N30" i="1"/>
  <c r="M30" i="1"/>
  <c r="E6" i="1" l="1"/>
  <c r="E23" i="1"/>
  <c r="E12" i="1"/>
  <c r="E25" i="1"/>
  <c r="E5" i="1"/>
  <c r="E8" i="1"/>
  <c r="E24" i="1"/>
  <c r="E9" i="1"/>
  <c r="E19" i="1"/>
  <c r="E15" i="1"/>
  <c r="E10" i="1"/>
  <c r="E7" i="1"/>
  <c r="E11" i="1"/>
  <c r="E14" i="1"/>
  <c r="E16" i="1"/>
  <c r="E18" i="1"/>
  <c r="E17" i="1"/>
  <c r="E4" i="1"/>
  <c r="E20" i="1"/>
  <c r="E22" i="1"/>
  <c r="E13" i="1"/>
  <c r="E29" i="1"/>
  <c r="E21" i="1"/>
  <c r="E26" i="1"/>
  <c r="E28" i="1"/>
  <c r="R39" i="1"/>
  <c r="R38" i="1"/>
  <c r="Q39" i="1"/>
  <c r="Q38" i="1"/>
  <c r="P39" i="1"/>
  <c r="P38" i="1"/>
  <c r="E30" i="1" l="1"/>
  <c r="S38" i="1"/>
  <c r="Q46" i="1" s="1"/>
  <c r="P40" i="1"/>
  <c r="S39" i="1"/>
  <c r="P48" i="1" s="1"/>
  <c r="Q40" i="1"/>
  <c r="R40" i="1"/>
  <c r="R30" i="1"/>
  <c r="Q30" i="1"/>
  <c r="R48" i="1" l="1"/>
  <c r="P46" i="1"/>
  <c r="R46" i="1"/>
  <c r="Q48" i="1"/>
  <c r="S40" i="1"/>
  <c r="U30" i="1"/>
  <c r="R43" i="1" l="1"/>
  <c r="R42" i="1"/>
  <c r="P42" i="1"/>
  <c r="S44" i="1"/>
  <c r="Q43" i="1"/>
  <c r="P43" i="1"/>
  <c r="S42" i="1"/>
  <c r="Q42" i="1"/>
  <c r="P44" i="1"/>
  <c r="R44" i="1"/>
  <c r="S43" i="1"/>
  <c r="Q44" i="1"/>
  <c r="P30" i="1"/>
  <c r="V30" i="1"/>
  <c r="T30" i="1"/>
  <c r="S30" i="1"/>
  <c r="L30" i="1"/>
</calcChain>
</file>

<file path=xl/sharedStrings.xml><?xml version="1.0" encoding="utf-8"?>
<sst xmlns="http://schemas.openxmlformats.org/spreadsheetml/2006/main" count="5660" uniqueCount="202">
  <si>
    <t>Boulder</t>
  </si>
  <si>
    <t>Lagonita</t>
  </si>
  <si>
    <t>Goldmine</t>
  </si>
  <si>
    <t>Clubview</t>
  </si>
  <si>
    <t>Eagle</t>
  </si>
  <si>
    <t>Georgia</t>
  </si>
  <si>
    <t>Bear Mtn.</t>
  </si>
  <si>
    <t>Palomino</t>
  </si>
  <si>
    <t>Sunset</t>
  </si>
  <si>
    <t>Fox Farm</t>
  </si>
  <si>
    <t>Interlaken</t>
  </si>
  <si>
    <t>Garstin</t>
  </si>
  <si>
    <t>Country Club</t>
  </si>
  <si>
    <t>Bear City</t>
  </si>
  <si>
    <t>Paradise</t>
  </si>
  <si>
    <t>Erwin Lake</t>
  </si>
  <si>
    <t>Fawnskin</t>
  </si>
  <si>
    <t>Lake</t>
  </si>
  <si>
    <t>Radford</t>
  </si>
  <si>
    <t>Shay</t>
  </si>
  <si>
    <t>Baldwin</t>
  </si>
  <si>
    <t>Maple</t>
  </si>
  <si>
    <t>Village</t>
  </si>
  <si>
    <t>Division</t>
  </si>
  <si>
    <t>Circuit</t>
  </si>
  <si>
    <t>Voltage (kV)</t>
  </si>
  <si>
    <t>Substation</t>
  </si>
  <si>
    <t>NA</t>
  </si>
  <si>
    <t>Maltby</t>
  </si>
  <si>
    <t>Moonridge</t>
  </si>
  <si>
    <t>Pineknot</t>
  </si>
  <si>
    <t>Meadow</t>
  </si>
  <si>
    <t>Summit</t>
  </si>
  <si>
    <t>Pole Loading Program</t>
  </si>
  <si>
    <t>Tree Attachment Removal Program</t>
  </si>
  <si>
    <t>Branch Line Fusing options</t>
  </si>
  <si>
    <t>Status</t>
  </si>
  <si>
    <t>Exacter Survey</t>
  </si>
  <si>
    <t>Perform Exacter survey on circuit.</t>
  </si>
  <si>
    <t>Tree Wire</t>
  </si>
  <si>
    <t>Fuse Trip Savers</t>
  </si>
  <si>
    <t>North Shore (Fawnskin)</t>
  </si>
  <si>
    <t>Pioneer (Palomino)</t>
  </si>
  <si>
    <t>Sunrise (Maple)</t>
  </si>
  <si>
    <t>Holcomb (Bear City)</t>
  </si>
  <si>
    <t>Harnish (Village)</t>
  </si>
  <si>
    <t>Castle Glen (Division)</t>
  </si>
  <si>
    <t>Pump House (Lake)</t>
  </si>
  <si>
    <t>Lift (Summit TOU)</t>
  </si>
  <si>
    <t>Skyline (Summit Res)</t>
  </si>
  <si>
    <t>Geronimo (Bear Mtn.)</t>
  </si>
  <si>
    <t># of Tree Attachments</t>
  </si>
  <si>
    <t>UG Circuit Miles</t>
  </si>
  <si>
    <t>Not Started</t>
  </si>
  <si>
    <t>Fault Indicators</t>
  </si>
  <si>
    <t>Perform Pole Loading Progam on circuit. (Pole Loading Program includes the following:  perform pole loading analysis, perform intrussive testing if not performed within 5 years, evaluate the pole for repair or replacement and take all necessary corrective action (repair or replacement).</t>
  </si>
  <si>
    <t>Required Action for Each Circuit in Order to Call Complete</t>
  </si>
  <si>
    <t>Pulsing Auto Reclosers</t>
  </si>
  <si>
    <t>IntelliRupters Pulse Closers Fault Interrupter</t>
  </si>
  <si>
    <t>Evaluate Protective Settings</t>
  </si>
  <si>
    <t xml:space="preserve">Switch Automation Opportunities </t>
  </si>
  <si>
    <t>Circuit Fire Safety Measure</t>
  </si>
  <si>
    <t>System Instrumentation</t>
  </si>
  <si>
    <t>Remove all tree attachments from circuit.</t>
  </si>
  <si>
    <t>Evaluate if any fuses should be replaced by fuse trip savers and evaluate if any fuse trip savers should be added in addition to existing fuses.  If it is deemed that fuses should be replaced and/or fuse trip savers should be added; then plan, procure, and install fuse trip savers.</t>
  </si>
  <si>
    <t>Evaluate if IntelliRupters Pulse Closers Fault Interrupters should be installed in the circuit.  If it is deemed that IntelliRupters Pulse Closers Fault Interrupters should be installed; then, plan, procure, and install them.</t>
  </si>
  <si>
    <t>Install circuit level metering (3 phase).  Evaluate if further instrumentation is warranted.  If it is deemed that further instrumentation is necessary; then plan, procure, and install the instrumentation.</t>
  </si>
  <si>
    <t>Evaluate if branch line fusing opportunities exist that would enhance fire safety or if existing branch line fusing should be changed to enhance fire safety.   If it is deemed that branch line fusing should be installed; then plan, procure and install branch line fusing.</t>
  </si>
  <si>
    <t>Evaluate if switch automation opportunities exist that would enhance fire safety.   If it is deemed that switch automation should be installed; then plan, procure and install device automation.</t>
  </si>
  <si>
    <t>Evaluate breakers, switches, reclosers, fuse trip savers, fuses and other trip devices.  Document the devices and settings for each circuit and make setting adjustments as deemed necessary. Each circuit should have a listing of potective devices with settings.</t>
  </si>
  <si>
    <t>Evaluate if Tree Wire is warranted.  If warranted; then plan, obtain funding,  procure, and install.</t>
  </si>
  <si>
    <t>Evaluate if any expulsion fuses must be replaced with current limiting fuses.  If replacements are warranted; then plan, procure, and replace them.</t>
  </si>
  <si>
    <t>Evaluate if fault indicators (FIs) should be installed in the circuit.  If it is deemed that FIs should be installed; then plan, procure, and install FIs.</t>
  </si>
  <si>
    <t>Evaluate if pulsing auto reclosers (ARs) should be installed in the circuit.  If it is deemed that pulsing ARs should be installed; then plan, procure, and install them.</t>
  </si>
  <si>
    <t>Replace Expulsion Fuses</t>
  </si>
  <si>
    <t>In Progress</t>
  </si>
  <si>
    <t>Not Applicable</t>
  </si>
  <si>
    <t>None</t>
  </si>
  <si>
    <t>Repalce OH Bare Wire with Covered Conductor</t>
  </si>
  <si>
    <t>Evacuation Route Hardening</t>
  </si>
  <si>
    <t>Wildfire Risk Groups</t>
  </si>
  <si>
    <t>High</t>
  </si>
  <si>
    <t>Moderate</t>
  </si>
  <si>
    <t>Low</t>
  </si>
  <si>
    <t>High Fire Threat District Tier</t>
  </si>
  <si>
    <t># of Customers</t>
  </si>
  <si>
    <t># of Expulsion Fuses</t>
  </si>
  <si>
    <t># of Level 2 Deficiencies to be Corrected</t>
  </si>
  <si>
    <t>Wildfire T&amp;D Hardening</t>
  </si>
  <si>
    <t>Circuit Sectionalized to Reduce PSPS Impact</t>
  </si>
  <si>
    <t>Circuit Meters Installed On All Phases Remotely Monitored</t>
  </si>
  <si>
    <t>Replace AR with Pulse Conditioned Intellirupter</t>
  </si>
  <si>
    <t>O&amp;M Programs Implemented</t>
  </si>
  <si>
    <t>Enhanced Vegetation Management</t>
  </si>
  <si>
    <t>GO-165 Ground Patrol</t>
  </si>
  <si>
    <t>GO-165 5-Year Inspections</t>
  </si>
  <si>
    <t>Bi-Annual LiDAR Survey</t>
  </si>
  <si>
    <t>3rd Party Annual Ground Patrol</t>
  </si>
  <si>
    <t>Fly-over Video Inspection Survey</t>
  </si>
  <si>
    <t>Evaluate Protective Settings &amp; Optimize for Fire Safety</t>
  </si>
  <si>
    <t>Install FLISR</t>
  </si>
  <si>
    <t>Complete or Implemented</t>
  </si>
  <si>
    <t>Circuit Information</t>
  </si>
  <si>
    <t>GO-165 Intrussive Inspections</t>
  </si>
  <si>
    <t>GO-174 Substation Inspections</t>
  </si>
  <si>
    <t>Bare Wire OH Circuit Miles</t>
  </si>
  <si>
    <t>Covered Conductor OH Circuit Miles</t>
  </si>
  <si>
    <t>SCE Feed</t>
  </si>
  <si>
    <t>Substation Electrical Equipment Preventative Maintenance</t>
  </si>
  <si>
    <t>2021</t>
  </si>
  <si>
    <t>2023</t>
  </si>
  <si>
    <t>2022</t>
  </si>
  <si>
    <t># of Wood Poles</t>
  </si>
  <si>
    <t>Next WMP</t>
  </si>
  <si>
    <t># of Level 1 Deficiencies to be Corrected</t>
  </si>
  <si>
    <t xml:space="preserve">34 kV </t>
  </si>
  <si>
    <t>4 kV</t>
  </si>
  <si>
    <t>Total</t>
  </si>
  <si>
    <t>Circuit Miles</t>
  </si>
  <si>
    <t xml:space="preserve">Bare Wire OH </t>
  </si>
  <si>
    <t>Covered Conductor OH</t>
  </si>
  <si>
    <t>UG</t>
  </si>
  <si>
    <t>Percent of Total Circuit Miles</t>
  </si>
  <si>
    <t>Percent of Total 34 kv Circuit Miles</t>
  </si>
  <si>
    <t>Percent of Total 4 kv Circuit Miles</t>
  </si>
  <si>
    <t># of Fire Resistant Composite Poles</t>
  </si>
  <si>
    <t># of LWS Poles</t>
  </si>
  <si>
    <t># of Ductile Iron Poles</t>
  </si>
  <si>
    <t>Risk Factor</t>
  </si>
  <si>
    <t>Length of overhead bare wire</t>
  </si>
  <si>
    <t>Available energy</t>
  </si>
  <si>
    <t>Availability of fuel</t>
  </si>
  <si>
    <t>Susceptibility to high winds</t>
  </si>
  <si>
    <t>Number of conventional</t>
  </si>
  <si>
    <t># of Conventional Fuses x 2</t>
  </si>
  <si>
    <t>Number of Tree attachments</t>
  </si>
  <si>
    <t># of Tree Attachments x 4</t>
  </si>
  <si>
    <t>Number of Uncorrected Level 1 deficiencies</t>
  </si>
  <si>
    <t># of Level 1 Deficiencies x 1000</t>
  </si>
  <si>
    <t>Number of Uncorrected Level 2 deficiencies</t>
  </si>
  <si>
    <t># of Level 2 Deficiencies x 100</t>
  </si>
  <si>
    <t>Rank in Top Ten worst performing circuits</t>
  </si>
  <si>
    <t>#1 = 1000, #2 = 900, #3 = 800, #4 = 700, #5 = 600, #6 = 500, #7 = 400, #8 = 300, #9 = 200, #10 = 100, &amp; Not Ranked = 0</t>
  </si>
  <si>
    <t>Fire Threat District</t>
  </si>
  <si>
    <t>High Density = 100 x Bare Wire Circuit Miles; Med Density = 25 x Bare Wire Circuit Miles; and Low Density = 5 x Bare Wire Circuit Miles</t>
  </si>
  <si>
    <t>High Wind Area = 100 x Bare Wire Circuit Miles; Med Wind Area = 25 x Bare Wire Circuit Miles; and Low Wind Area = 5 x Bare Wire Circuit Miles</t>
  </si>
  <si>
    <t>Vegetation Density</t>
  </si>
  <si>
    <t>Wind Intensity</t>
  </si>
  <si>
    <t>NR</t>
  </si>
  <si>
    <t>Top Ten Worst Performing Circuit (1=Worst NR=Not Ranked)</t>
  </si>
  <si>
    <t>Worst Circuit</t>
  </si>
  <si>
    <t>HFTD Tier 3 = 10000 x Bare Wire Circuit Miles and HFTD Tier 2 = 50 x Bare Wire  Circuit Miles</t>
  </si>
  <si>
    <t>Pole Loading Program (Percent Complete)</t>
  </si>
  <si>
    <t>AI</t>
  </si>
  <si>
    <t>Algorithm Input = AI</t>
  </si>
  <si>
    <t>Risk Mitigation Factors</t>
  </si>
  <si>
    <t>On Schedule (Green) = Bare Wire Circuit Miles x 2; Behind Schedule (Red) = 0</t>
  </si>
  <si>
    <t>In Periodicity (Green) = Bare Wire Circuit Miles x 2; Out Periodicity (Red) = 0</t>
  </si>
  <si>
    <t>In Periodicity (Green) = Number of  x 2; Out Periodicity (Red) = 0</t>
  </si>
  <si>
    <t>In Periodicity (Green) = Number of Wood Poles x 2; Out Periodicity (Red) = 0</t>
  </si>
  <si>
    <t>FI Program (Percent Complete)</t>
  </si>
  <si>
    <t>(Number of Wood Poles x Percent Complete) x 5; NA = 0</t>
  </si>
  <si>
    <r>
      <t xml:space="preserve">Risk Scoring Amount                        </t>
    </r>
    <r>
      <rPr>
        <b/>
        <sz val="11"/>
        <color theme="1"/>
        <rFont val="Calibri"/>
        <family val="2"/>
        <scheme val="minor"/>
      </rPr>
      <t>(Adds to Risk Score)</t>
    </r>
  </si>
  <si>
    <r>
      <t xml:space="preserve">Risk Scoring Amount                             </t>
    </r>
    <r>
      <rPr>
        <b/>
        <sz val="11"/>
        <color theme="1"/>
        <rFont val="Calibri"/>
        <family val="2"/>
        <scheme val="minor"/>
      </rPr>
      <t>(Subtracks from Risk Score)</t>
    </r>
  </si>
  <si>
    <t>(Percent Complete * 100) x 2; NA = 0</t>
  </si>
  <si>
    <t>X</t>
  </si>
  <si>
    <t>GO-165 Intrusive Inspections</t>
  </si>
  <si>
    <t>Bare Wire Circuit Mile x 200</t>
  </si>
  <si>
    <t>34.4 kV = 500 &amp; 4 kV = 50</t>
  </si>
  <si>
    <t>Overall Risk Weighting</t>
  </si>
  <si>
    <t>Risk Ranking</t>
  </si>
  <si>
    <t>Wildfire Risk Group</t>
  </si>
  <si>
    <t>Annual LiDAR Survey</t>
  </si>
  <si>
    <t>2020</t>
  </si>
  <si>
    <t>71%</t>
  </si>
  <si>
    <t>80%</t>
  </si>
  <si>
    <t>8%</t>
  </si>
  <si>
    <t>0%</t>
  </si>
  <si>
    <t>15%</t>
  </si>
  <si>
    <t xml:space="preserve">Medium </t>
  </si>
  <si>
    <t>80.27%</t>
  </si>
  <si>
    <t>79.93%</t>
  </si>
  <si>
    <t>84.09%</t>
  </si>
  <si>
    <t>7.25%</t>
  </si>
  <si>
    <t>5.66%</t>
  </si>
  <si>
    <t>5.56%</t>
  </si>
  <si>
    <t>15.38%</t>
  </si>
  <si>
    <t>3.33%</t>
  </si>
  <si>
    <t>20%</t>
  </si>
  <si>
    <r>
      <t>2019 Wildfire Risk Group</t>
    </r>
    <r>
      <rPr>
        <b/>
        <vertAlign val="superscript"/>
        <sz val="11"/>
        <color theme="1"/>
        <rFont val="Calibri"/>
        <family val="2"/>
        <scheme val="minor"/>
      </rPr>
      <t>1</t>
    </r>
  </si>
  <si>
    <r>
      <t>2020 Wildfire Risk Group</t>
    </r>
    <r>
      <rPr>
        <b/>
        <vertAlign val="superscript"/>
        <sz val="11"/>
        <color theme="1"/>
        <rFont val="Calibri"/>
        <family val="2"/>
        <scheme val="minor"/>
      </rPr>
      <t>1</t>
    </r>
  </si>
  <si>
    <r>
      <t>2021 Wildfire Risk Group</t>
    </r>
    <r>
      <rPr>
        <b/>
        <vertAlign val="superscript"/>
        <sz val="11"/>
        <color theme="1"/>
        <rFont val="Calibri"/>
        <family val="2"/>
        <scheme val="minor"/>
      </rPr>
      <t>1</t>
    </r>
  </si>
  <si>
    <r>
      <t>2022 Wildfire Risk Group</t>
    </r>
    <r>
      <rPr>
        <b/>
        <vertAlign val="superscript"/>
        <sz val="11"/>
        <color theme="1"/>
        <rFont val="Calibri"/>
        <family val="2"/>
        <scheme val="minor"/>
      </rPr>
      <t>1</t>
    </r>
  </si>
  <si>
    <r>
      <t>2023 Wildfire Risk Group</t>
    </r>
    <r>
      <rPr>
        <b/>
        <vertAlign val="superscript"/>
        <sz val="11"/>
        <color theme="1"/>
        <rFont val="Calibri"/>
        <family val="2"/>
        <scheme val="minor"/>
      </rPr>
      <t>2</t>
    </r>
  </si>
  <si>
    <r>
      <t>2025 Wildfire Risk Group</t>
    </r>
    <r>
      <rPr>
        <b/>
        <vertAlign val="superscript"/>
        <sz val="11"/>
        <color theme="1"/>
        <rFont val="Calibri"/>
        <family val="2"/>
        <scheme val="minor"/>
      </rPr>
      <t>2</t>
    </r>
  </si>
  <si>
    <r>
      <t>2033 Wildfire Risk Group</t>
    </r>
    <r>
      <rPr>
        <b/>
        <vertAlign val="superscript"/>
        <sz val="11"/>
        <color theme="1"/>
        <rFont val="Calibri"/>
        <family val="2"/>
        <scheme val="minor"/>
      </rPr>
      <t>2</t>
    </r>
  </si>
  <si>
    <r>
      <rPr>
        <vertAlign val="superscript"/>
        <sz val="11"/>
        <color theme="1"/>
        <rFont val="Calibri"/>
        <family val="2"/>
        <scheme val="minor"/>
      </rPr>
      <t>2</t>
    </r>
    <r>
      <rPr>
        <sz val="11"/>
        <color theme="1"/>
        <rFont val="Calibri"/>
        <family val="2"/>
        <scheme val="minor"/>
      </rPr>
      <t>Estimated risk values based on planned WMP initiatives at end of year (December 31)</t>
    </r>
  </si>
  <si>
    <r>
      <rPr>
        <vertAlign val="superscript"/>
        <sz val="11"/>
        <color theme="1"/>
        <rFont val="Calibri"/>
        <family val="2"/>
        <scheme val="minor"/>
      </rPr>
      <t>1</t>
    </r>
    <r>
      <rPr>
        <sz val="11"/>
        <color theme="1"/>
        <rFont val="Calibri"/>
        <family val="2"/>
        <scheme val="minor"/>
      </rPr>
      <t>Actual risk values at end of year (December 31) based on actual WMP initiatives accomplished</t>
    </r>
  </si>
  <si>
    <r>
      <t>2024 Wildfire Risk Group</t>
    </r>
    <r>
      <rPr>
        <b/>
        <vertAlign val="superscript"/>
        <sz val="11"/>
        <color theme="1"/>
        <rFont val="Calibri"/>
        <family val="2"/>
        <scheme val="minor"/>
      </rPr>
      <t>2</t>
    </r>
  </si>
  <si>
    <t>&gt;3000</t>
  </si>
  <si>
    <t>1201-2999</t>
  </si>
  <si>
    <t>&lt;1200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</si>
</sst>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0.0%"/>
    <numFmt numFmtId="165" formatCode="0.0"/>
    <numFmt numFmtId="166" formatCode="0.0000"/>
  </numFmts>
  <fonts count="13" x14ac:knownFonts="1">
    <font>
      <sz val="11"/>
      <color theme="1"/>
      <name val="Calibri"/>
      <family val="2"/>
      <scheme val="minor"/>
    </font>
    <font>
      <b/>
      <sz val="11"/>
      <color theme="1"/>
      <name val="Calibri"/>
      <family val="2"/>
      <scheme val="minor"/>
    </font>
    <font>
      <sz val="9"/>
      <color theme="1"/>
      <name val="Calibri"/>
      <family val="2"/>
      <scheme val="minor"/>
    </font>
    <font>
      <b/>
      <sz val="10"/>
      <color theme="1"/>
      <name val="Calibri"/>
      <family val="2"/>
      <scheme val="minor"/>
    </font>
    <font>
      <sz val="11"/>
      <color theme="1"/>
      <name val="Calibri"/>
      <family val="2"/>
      <scheme val="minor"/>
    </font>
    <font>
      <sz val="9"/>
      <color theme="9"/>
      <name val="Calibri"/>
      <family val="2"/>
      <scheme val="minor"/>
    </font>
    <font>
      <sz val="11"/>
      <color rgb="FFC00000"/>
      <name val="Calibri"/>
      <family val="2"/>
      <scheme val="minor"/>
    </font>
    <font>
      <sz val="11"/>
      <color theme="7" tint="-0.499984740745262"/>
      <name val="Calibri"/>
      <family val="2"/>
      <scheme val="minor"/>
    </font>
    <font>
      <b/>
      <sz val="16"/>
      <color theme="1"/>
      <name val="Calibri"/>
      <family val="2"/>
      <scheme val="minor"/>
    </font>
    <font>
      <sz val="9"/>
      <color rgb="FFFF0000"/>
      <name val="Calibri"/>
      <family val="2"/>
      <scheme val="minor"/>
    </font>
    <font>
      <sz val="9"/>
      <name val="Calibri"/>
      <family val="2"/>
      <scheme val="minor"/>
    </font>
    <font>
      <b/>
      <vertAlign val="superscript"/>
      <sz val="11"/>
      <color theme="1"/>
      <name val="Calibri"/>
      <family val="2"/>
      <scheme val="minor"/>
    </font>
    <font>
      <vertAlign val="superscript"/>
      <sz val="11"/>
      <color theme="1"/>
      <name val="Calibri"/>
      <family val="2"/>
      <scheme val="minor"/>
    </font>
  </fonts>
  <fills count="18">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00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9" fontId="4" fillId="0" borderId="0" applyFont="0" applyFill="0" applyBorder="0" applyAlignment="0" applyProtection="0"/>
    <xf numFmtId="43" fontId="4" fillId="0" borderId="0" applyFont="0" applyFill="0" applyBorder="0" applyAlignment="0" applyProtection="0"/>
  </cellStyleXfs>
  <cellXfs count="151">
    <xf numFmtId="0" fontId="0" fillId="0" borderId="0" xfId="0"/>
    <xf numFmtId="0" fontId="0" fillId="0" borderId="0" xfId="0" applyFont="1"/>
    <xf numFmtId="0" fontId="0" fillId="0" borderId="0" xfId="0" applyAlignment="1">
      <alignment horizontal="center"/>
    </xf>
    <xf numFmtId="0" fontId="0" fillId="0" borderId="1" xfId="0" applyBorder="1" applyAlignment="1">
      <alignment horizontal="center"/>
    </xf>
    <xf numFmtId="0" fontId="0" fillId="0" borderId="1" xfId="0" applyBorder="1" applyAlignment="1">
      <alignment horizontal="center" vertical="center"/>
    </xf>
    <xf numFmtId="0" fontId="0" fillId="0" borderId="0" xfId="0" applyFont="1" applyBorder="1"/>
    <xf numFmtId="0" fontId="0" fillId="0" borderId="0" xfId="0" applyBorder="1" applyAlignment="1">
      <alignment horizontal="center"/>
    </xf>
    <xf numFmtId="0" fontId="0" fillId="0" borderId="0" xfId="0" applyBorder="1"/>
    <xf numFmtId="0" fontId="0" fillId="0" borderId="0" xfId="0" applyAlignment="1">
      <alignment horizontal="left" vertical="top"/>
    </xf>
    <xf numFmtId="0" fontId="0" fillId="0" borderId="0" xfId="0" applyAlignment="1">
      <alignment horizontal="left" vertical="top" wrapText="1"/>
    </xf>
    <xf numFmtId="0" fontId="1" fillId="6" borderId="1" xfId="0" applyFont="1" applyFill="1" applyBorder="1" applyAlignment="1">
      <alignment horizontal="left" vertical="top"/>
    </xf>
    <xf numFmtId="0" fontId="1" fillId="6" borderId="1" xfId="0" applyFont="1" applyFill="1" applyBorder="1" applyAlignment="1">
      <alignment horizontal="left" vertical="top" wrapText="1"/>
    </xf>
    <xf numFmtId="0" fontId="0" fillId="0" borderId="0" xfId="0" applyAlignment="1">
      <alignment vertical="top" wrapText="1"/>
    </xf>
    <xf numFmtId="0" fontId="0" fillId="0" borderId="1" xfId="0" applyBorder="1" applyAlignment="1">
      <alignment horizontal="left" vertical="top"/>
    </xf>
    <xf numFmtId="0" fontId="0" fillId="0" borderId="1" xfId="0" applyBorder="1" applyAlignment="1">
      <alignment horizontal="left" vertical="top" wrapText="1"/>
    </xf>
    <xf numFmtId="0" fontId="0" fillId="0" borderId="0" xfId="0" applyAlignment="1">
      <alignment wrapText="1"/>
    </xf>
    <xf numFmtId="0" fontId="0" fillId="0" borderId="0" xfId="0" applyAlignment="1">
      <alignment vertical="center"/>
    </xf>
    <xf numFmtId="0" fontId="1" fillId="5" borderId="1" xfId="0" applyFont="1" applyFill="1" applyBorder="1" applyAlignment="1">
      <alignment horizontal="center" vertical="center" wrapText="1"/>
    </xf>
    <xf numFmtId="0" fontId="1" fillId="0" borderId="0" xfId="0" applyFont="1" applyAlignment="1">
      <alignment horizontal="center" vertical="center" wrapText="1"/>
    </xf>
    <xf numFmtId="0" fontId="3" fillId="5" borderId="1" xfId="0" applyFont="1" applyFill="1" applyBorder="1" applyAlignment="1">
      <alignment horizontal="center" vertical="center" wrapText="1"/>
    </xf>
    <xf numFmtId="0" fontId="0" fillId="0" borderId="0" xfId="0" applyBorder="1" applyAlignment="1">
      <alignment vertical="center"/>
    </xf>
    <xf numFmtId="0" fontId="1" fillId="5" borderId="0" xfId="0" applyFont="1" applyFill="1" applyAlignment="1">
      <alignment horizontal="center" vertical="center" wrapText="1"/>
    </xf>
    <xf numFmtId="0" fontId="1" fillId="5" borderId="3"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0" fillId="2" borderId="10" xfId="0" applyFill="1" applyBorder="1"/>
    <xf numFmtId="0" fontId="0" fillId="3" borderId="10" xfId="0" applyFill="1" applyBorder="1"/>
    <xf numFmtId="0" fontId="0" fillId="4" borderId="10" xfId="0" applyFill="1" applyBorder="1"/>
    <xf numFmtId="0" fontId="0" fillId="7" borderId="11" xfId="0" applyFill="1" applyBorder="1"/>
    <xf numFmtId="0" fontId="0" fillId="8" borderId="1" xfId="0" applyFill="1" applyBorder="1" applyAlignment="1">
      <alignment horizontal="center"/>
    </xf>
    <xf numFmtId="0" fontId="0" fillId="0" borderId="2" xfId="0" applyFill="1" applyBorder="1" applyAlignment="1">
      <alignment horizontal="center" vertical="center"/>
    </xf>
    <xf numFmtId="0" fontId="0" fillId="8" borderId="8" xfId="0" applyFill="1" applyBorder="1" applyAlignment="1">
      <alignment horizontal="center"/>
    </xf>
    <xf numFmtId="0" fontId="0" fillId="8" borderId="1" xfId="0" applyFill="1" applyBorder="1" applyAlignment="1">
      <alignment horizontal="center" vertical="center"/>
    </xf>
    <xf numFmtId="0" fontId="0" fillId="8" borderId="1" xfId="0" applyFont="1" applyFill="1" applyBorder="1"/>
    <xf numFmtId="0" fontId="0" fillId="8" borderId="1" xfId="0" applyFill="1" applyBorder="1"/>
    <xf numFmtId="0" fontId="0" fillId="8" borderId="1" xfId="0" applyFont="1" applyFill="1" applyBorder="1" applyAlignment="1">
      <alignment vertical="center"/>
    </xf>
    <xf numFmtId="0" fontId="0" fillId="8" borderId="1" xfId="0" applyFill="1" applyBorder="1" applyAlignment="1">
      <alignment vertical="center"/>
    </xf>
    <xf numFmtId="49" fontId="2" fillId="2" borderId="1" xfId="0" applyNumberFormat="1" applyFont="1" applyFill="1" applyBorder="1" applyAlignment="1">
      <alignment horizontal="center" vertical="center"/>
    </xf>
    <xf numFmtId="49" fontId="2" fillId="7" borderId="1" xfId="0" applyNumberFormat="1" applyFont="1" applyFill="1" applyBorder="1" applyAlignment="1">
      <alignment horizontal="center" vertical="center"/>
    </xf>
    <xf numFmtId="49" fontId="2" fillId="4" borderId="1" xfId="0" applyNumberFormat="1" applyFont="1" applyFill="1" applyBorder="1" applyAlignment="1">
      <alignment horizontal="center" vertical="center"/>
    </xf>
    <xf numFmtId="49" fontId="2" fillId="3" borderId="1" xfId="0" applyNumberFormat="1" applyFont="1" applyFill="1" applyBorder="1" applyAlignment="1">
      <alignment horizontal="center" vertical="center"/>
    </xf>
    <xf numFmtId="0" fontId="2" fillId="4" borderId="1" xfId="0" applyFont="1" applyFill="1" applyBorder="1" applyAlignment="1">
      <alignment horizontal="center" vertical="center"/>
    </xf>
    <xf numFmtId="49" fontId="2" fillId="2" borderId="1" xfId="0" applyNumberFormat="1" applyFont="1" applyFill="1" applyBorder="1" applyAlignment="1">
      <alignment horizontal="center" vertical="center" wrapText="1"/>
    </xf>
    <xf numFmtId="49" fontId="5" fillId="4" borderId="1" xfId="0" applyNumberFormat="1" applyFont="1" applyFill="1" applyBorder="1" applyAlignment="1">
      <alignment horizontal="center" vertical="center"/>
    </xf>
    <xf numFmtId="49" fontId="5" fillId="3" borderId="1" xfId="0" applyNumberFormat="1" applyFont="1" applyFill="1" applyBorder="1" applyAlignment="1">
      <alignment horizontal="center" vertical="center"/>
    </xf>
    <xf numFmtId="0" fontId="0" fillId="0" borderId="1" xfId="0" applyFont="1" applyBorder="1" applyAlignment="1">
      <alignment horizontal="center" vertical="center"/>
    </xf>
    <xf numFmtId="0" fontId="0" fillId="11"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8" borderId="15" xfId="0" applyFill="1" applyBorder="1" applyAlignment="1">
      <alignment horizontal="center"/>
    </xf>
    <xf numFmtId="0" fontId="0" fillId="0" borderId="16" xfId="0" applyBorder="1" applyAlignment="1">
      <alignment horizontal="center" vertical="center"/>
    </xf>
    <xf numFmtId="0" fontId="0" fillId="5" borderId="1" xfId="0" applyFill="1" applyBorder="1"/>
    <xf numFmtId="0" fontId="1" fillId="5" borderId="1" xfId="0" applyFont="1" applyFill="1" applyBorder="1"/>
    <xf numFmtId="164" fontId="0" fillId="8" borderId="1" xfId="1" applyNumberFormat="1" applyFont="1" applyFill="1" applyBorder="1" applyAlignment="1">
      <alignment horizontal="center" vertical="center"/>
    </xf>
    <xf numFmtId="165" fontId="0" fillId="8" borderId="1" xfId="0" applyNumberFormat="1" applyFill="1" applyBorder="1" applyAlignment="1">
      <alignment horizontal="center" vertical="center"/>
    </xf>
    <xf numFmtId="164" fontId="0" fillId="5" borderId="1" xfId="1" applyNumberFormat="1" applyFont="1" applyFill="1" applyBorder="1"/>
    <xf numFmtId="0" fontId="1" fillId="8" borderId="7" xfId="0" applyFont="1" applyFill="1" applyBorder="1" applyAlignment="1">
      <alignment horizontal="left"/>
    </xf>
    <xf numFmtId="0" fontId="1" fillId="10" borderId="4" xfId="0" applyFont="1" applyFill="1" applyBorder="1" applyAlignment="1">
      <alignment horizontal="left"/>
    </xf>
    <xf numFmtId="0" fontId="1" fillId="10" borderId="5" xfId="0" applyFont="1" applyFill="1" applyBorder="1" applyAlignment="1">
      <alignment horizontal="left"/>
    </xf>
    <xf numFmtId="0" fontId="1" fillId="10" borderId="6" xfId="0" applyFont="1" applyFill="1" applyBorder="1" applyAlignment="1">
      <alignment horizontal="left"/>
    </xf>
    <xf numFmtId="0" fontId="0" fillId="0" borderId="0" xfId="0" applyAlignment="1">
      <alignment vertical="center" wrapText="1"/>
    </xf>
    <xf numFmtId="0" fontId="1" fillId="5" borderId="1" xfId="0" applyFont="1" applyFill="1" applyBorder="1" applyAlignment="1">
      <alignment wrapText="1"/>
    </xf>
    <xf numFmtId="0" fontId="0" fillId="0" borderId="0" xfId="0" applyAlignment="1">
      <alignment horizontal="center" vertical="center"/>
    </xf>
    <xf numFmtId="0" fontId="1" fillId="12" borderId="1" xfId="0" applyFont="1" applyFill="1" applyBorder="1" applyAlignment="1">
      <alignment horizontal="center" vertical="center" wrapText="1"/>
    </xf>
    <xf numFmtId="0" fontId="0" fillId="12" borderId="1" xfId="0" applyFill="1" applyBorder="1"/>
    <xf numFmtId="0" fontId="0" fillId="0" borderId="1" xfId="0" applyBorder="1"/>
    <xf numFmtId="1" fontId="0" fillId="8" borderId="1" xfId="0" applyNumberFormat="1" applyFill="1" applyBorder="1" applyAlignment="1">
      <alignment horizontal="center" vertical="center"/>
    </xf>
    <xf numFmtId="0" fontId="6" fillId="13" borderId="1" xfId="0" applyFont="1" applyFill="1" applyBorder="1" applyAlignment="1">
      <alignment horizontal="center" vertical="center"/>
    </xf>
    <xf numFmtId="0" fontId="7" fillId="14" borderId="1" xfId="0" applyFont="1" applyFill="1" applyBorder="1" applyAlignment="1">
      <alignment horizontal="center" vertical="center"/>
    </xf>
    <xf numFmtId="0" fontId="0" fillId="15" borderId="1" xfId="0" applyFill="1" applyBorder="1" applyAlignment="1">
      <alignment horizontal="center" vertical="center"/>
    </xf>
    <xf numFmtId="0" fontId="0" fillId="0" borderId="0" xfId="0" applyBorder="1" applyAlignment="1">
      <alignment vertical="top" wrapText="1"/>
    </xf>
    <xf numFmtId="0" fontId="1" fillId="0" borderId="0" xfId="0" applyFont="1"/>
    <xf numFmtId="0" fontId="8" fillId="12" borderId="1" xfId="0" applyFont="1" applyFill="1" applyBorder="1" applyAlignment="1">
      <alignment vertical="center" wrapText="1"/>
    </xf>
    <xf numFmtId="0" fontId="1" fillId="9" borderId="19" xfId="0" applyFont="1" applyFill="1" applyBorder="1" applyAlignment="1">
      <alignment horizontal="left"/>
    </xf>
    <xf numFmtId="0" fontId="1" fillId="9" borderId="7" xfId="0" applyFont="1" applyFill="1" applyBorder="1" applyAlignment="1">
      <alignment horizontal="left"/>
    </xf>
    <xf numFmtId="0" fontId="1" fillId="9" borderId="0" xfId="0" applyFont="1" applyFill="1" applyBorder="1" applyAlignment="1">
      <alignment horizontal="left"/>
    </xf>
    <xf numFmtId="0" fontId="1" fillId="9" borderId="20" xfId="0" applyFont="1" applyFill="1" applyBorder="1" applyAlignment="1">
      <alignment horizontal="left"/>
    </xf>
    <xf numFmtId="9" fontId="2" fillId="2" borderId="1" xfId="1" applyFont="1" applyFill="1" applyBorder="1" applyAlignment="1">
      <alignment horizontal="center" vertical="center"/>
    </xf>
    <xf numFmtId="9" fontId="2" fillId="3" borderId="1" xfId="1" applyFont="1" applyFill="1" applyBorder="1" applyAlignment="1">
      <alignment horizontal="center" vertical="center" wrapText="1"/>
    </xf>
    <xf numFmtId="9" fontId="2" fillId="3" borderId="1" xfId="1" applyFont="1" applyFill="1" applyBorder="1" applyAlignment="1">
      <alignment horizontal="center" vertical="center"/>
    </xf>
    <xf numFmtId="9" fontId="2" fillId="4" borderId="1" xfId="1" applyFont="1" applyFill="1" applyBorder="1" applyAlignment="1">
      <alignment horizontal="center" vertical="center"/>
    </xf>
    <xf numFmtId="164" fontId="2" fillId="2" borderId="1" xfId="1" applyNumberFormat="1" applyFont="1" applyFill="1" applyBorder="1" applyAlignment="1">
      <alignment horizontal="center" vertical="center"/>
    </xf>
    <xf numFmtId="164" fontId="2" fillId="3" borderId="1" xfId="1" applyNumberFormat="1" applyFont="1" applyFill="1" applyBorder="1" applyAlignment="1">
      <alignment horizontal="center" vertical="center"/>
    </xf>
    <xf numFmtId="164" fontId="2" fillId="4" borderId="1" xfId="1" applyNumberFormat="1" applyFont="1" applyFill="1" applyBorder="1" applyAlignment="1">
      <alignment horizontal="center" vertical="center"/>
    </xf>
    <xf numFmtId="164" fontId="2" fillId="7" borderId="1" xfId="1" applyNumberFormat="1" applyFont="1" applyFill="1" applyBorder="1" applyAlignment="1">
      <alignment horizontal="center" vertical="center"/>
    </xf>
    <xf numFmtId="164" fontId="2" fillId="16" borderId="1" xfId="1" applyNumberFormat="1" applyFont="1" applyFill="1" applyBorder="1" applyAlignment="1">
      <alignment horizontal="center" vertical="center"/>
    </xf>
    <xf numFmtId="0" fontId="8" fillId="12" borderId="1" xfId="0" applyFont="1" applyFill="1" applyBorder="1" applyAlignment="1">
      <alignment vertical="center"/>
    </xf>
    <xf numFmtId="0" fontId="1" fillId="8" borderId="7" xfId="0" applyFont="1" applyFill="1" applyBorder="1" applyAlignment="1">
      <alignment horizontal="left"/>
    </xf>
    <xf numFmtId="0" fontId="0" fillId="0" borderId="1" xfId="0" applyBorder="1" applyAlignment="1">
      <alignment vertical="center"/>
    </xf>
    <xf numFmtId="49" fontId="2" fillId="17" borderId="1" xfId="0" applyNumberFormat="1" applyFont="1" applyFill="1" applyBorder="1" applyAlignment="1">
      <alignment horizontal="center" vertical="center"/>
    </xf>
    <xf numFmtId="0" fontId="0" fillId="0" borderId="1" xfId="0" applyFill="1" applyBorder="1" applyAlignment="1">
      <alignment vertical="center" wrapText="1"/>
    </xf>
    <xf numFmtId="0" fontId="0" fillId="0" borderId="1" xfId="0" applyBorder="1" applyAlignment="1">
      <alignment vertical="center" wrapText="1"/>
    </xf>
    <xf numFmtId="0" fontId="6" fillId="13" borderId="0" xfId="0" applyFont="1" applyFill="1" applyBorder="1" applyAlignment="1">
      <alignment horizontal="center" vertical="center"/>
    </xf>
    <xf numFmtId="0" fontId="7" fillId="14" borderId="0" xfId="0" applyFont="1" applyFill="1" applyBorder="1" applyAlignment="1">
      <alignment horizontal="center" vertical="center"/>
    </xf>
    <xf numFmtId="0" fontId="0" fillId="15" borderId="0" xfId="0" applyFill="1" applyBorder="1" applyAlignment="1">
      <alignment horizontal="center" vertical="center"/>
    </xf>
    <xf numFmtId="166" fontId="0" fillId="8" borderId="1" xfId="0" applyNumberFormat="1" applyFill="1" applyBorder="1" applyAlignment="1">
      <alignment horizontal="center" vertical="center"/>
    </xf>
    <xf numFmtId="166" fontId="0" fillId="8" borderId="0" xfId="0" applyNumberFormat="1" applyFill="1" applyBorder="1" applyAlignment="1">
      <alignment horizontal="center" vertical="center"/>
    </xf>
    <xf numFmtId="0" fontId="1" fillId="8" borderId="7" xfId="0" applyFont="1" applyFill="1" applyBorder="1" applyAlignment="1">
      <alignment horizontal="left"/>
    </xf>
    <xf numFmtId="0" fontId="1" fillId="10" borderId="4" xfId="0" applyFont="1" applyFill="1" applyBorder="1" applyAlignment="1">
      <alignment horizontal="left"/>
    </xf>
    <xf numFmtId="0" fontId="1" fillId="10" borderId="5" xfId="0" applyFont="1" applyFill="1" applyBorder="1" applyAlignment="1">
      <alignment horizontal="left"/>
    </xf>
    <xf numFmtId="0" fontId="1" fillId="10" borderId="6" xfId="0" applyFont="1" applyFill="1" applyBorder="1" applyAlignment="1">
      <alignment horizontal="left"/>
    </xf>
    <xf numFmtId="49" fontId="5" fillId="2" borderId="1" xfId="0" applyNumberFormat="1" applyFont="1" applyFill="1" applyBorder="1" applyAlignment="1">
      <alignment horizontal="center" vertical="center"/>
    </xf>
    <xf numFmtId="9" fontId="2" fillId="7" borderId="1" xfId="1" applyFont="1" applyFill="1" applyBorder="1" applyAlignment="1">
      <alignment horizontal="center" vertical="center"/>
    </xf>
    <xf numFmtId="0" fontId="1" fillId="8" borderId="7" xfId="0" applyFont="1" applyFill="1" applyBorder="1" applyAlignment="1">
      <alignment horizontal="left"/>
    </xf>
    <xf numFmtId="0" fontId="1" fillId="10" borderId="4" xfId="0" applyFont="1" applyFill="1" applyBorder="1" applyAlignment="1">
      <alignment horizontal="left"/>
    </xf>
    <xf numFmtId="0" fontId="1" fillId="10" borderId="5" xfId="0" applyFont="1" applyFill="1" applyBorder="1" applyAlignment="1">
      <alignment horizontal="left"/>
    </xf>
    <xf numFmtId="0" fontId="1" fillId="10" borderId="6" xfId="0" applyFont="1" applyFill="1" applyBorder="1" applyAlignment="1">
      <alignment horizontal="left"/>
    </xf>
    <xf numFmtId="0" fontId="1" fillId="8" borderId="7" xfId="0" applyFont="1" applyFill="1" applyBorder="1" applyAlignment="1">
      <alignment horizontal="left"/>
    </xf>
    <xf numFmtId="9" fontId="9" fillId="3" borderId="1" xfId="1" applyFont="1" applyFill="1" applyBorder="1" applyAlignment="1">
      <alignment horizontal="center" vertical="center"/>
    </xf>
    <xf numFmtId="49" fontId="9" fillId="3" borderId="1" xfId="0" applyNumberFormat="1" applyFont="1" applyFill="1" applyBorder="1" applyAlignment="1">
      <alignment horizontal="center" vertical="center"/>
    </xf>
    <xf numFmtId="49" fontId="9" fillId="4" borderId="1" xfId="0" applyNumberFormat="1" applyFont="1" applyFill="1" applyBorder="1" applyAlignment="1">
      <alignment horizontal="center" vertical="center"/>
    </xf>
    <xf numFmtId="49" fontId="10" fillId="2" borderId="1" xfId="0" applyNumberFormat="1" applyFont="1" applyFill="1" applyBorder="1" applyAlignment="1">
      <alignment horizontal="center" vertical="center"/>
    </xf>
    <xf numFmtId="0" fontId="0" fillId="0" borderId="1" xfId="0" applyFill="1" applyBorder="1" applyAlignment="1">
      <alignment horizontal="center"/>
    </xf>
    <xf numFmtId="0" fontId="0" fillId="0" borderId="1" xfId="0" applyFill="1" applyBorder="1" applyAlignment="1">
      <alignment horizontal="center" vertical="center"/>
    </xf>
    <xf numFmtId="0" fontId="1" fillId="8" borderId="7" xfId="0" applyFont="1" applyFill="1" applyBorder="1" applyAlignment="1">
      <alignment horizontal="left"/>
    </xf>
    <xf numFmtId="0" fontId="0" fillId="0" borderId="1" xfId="0" applyBorder="1" applyAlignment="1">
      <alignment horizontal="center" vertical="center"/>
    </xf>
    <xf numFmtId="0" fontId="0" fillId="0" borderId="1" xfId="0" applyFont="1" applyBorder="1" applyAlignment="1">
      <alignment horizontal="center" vertical="center"/>
    </xf>
    <xf numFmtId="0" fontId="0" fillId="11"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16" xfId="0" applyBorder="1" applyAlignment="1">
      <alignment horizontal="center" vertical="center"/>
    </xf>
    <xf numFmtId="0" fontId="1" fillId="8" borderId="7" xfId="0" applyFont="1" applyFill="1" applyBorder="1" applyAlignment="1">
      <alignment horizontal="left"/>
    </xf>
    <xf numFmtId="0" fontId="1" fillId="10" borderId="4" xfId="0" applyFont="1" applyFill="1" applyBorder="1" applyAlignment="1">
      <alignment horizontal="left"/>
    </xf>
    <xf numFmtId="0" fontId="1" fillId="10" borderId="5" xfId="0" applyFont="1" applyFill="1" applyBorder="1" applyAlignment="1">
      <alignment horizontal="left"/>
    </xf>
    <xf numFmtId="0" fontId="1" fillId="10" borderId="6" xfId="0" applyFont="1" applyFill="1" applyBorder="1" applyAlignment="1">
      <alignment horizontal="left"/>
    </xf>
    <xf numFmtId="0" fontId="1" fillId="8" borderId="7" xfId="0" applyFont="1" applyFill="1" applyBorder="1" applyAlignment="1">
      <alignment horizontal="left"/>
    </xf>
    <xf numFmtId="0" fontId="1" fillId="10" borderId="4" xfId="0" applyFont="1" applyFill="1" applyBorder="1" applyAlignment="1">
      <alignment horizontal="left"/>
    </xf>
    <xf numFmtId="0" fontId="1" fillId="10" borderId="5" xfId="0" applyFont="1" applyFill="1" applyBorder="1" applyAlignment="1">
      <alignment horizontal="left"/>
    </xf>
    <xf numFmtId="0" fontId="1" fillId="10" borderId="6" xfId="0" applyFont="1" applyFill="1" applyBorder="1" applyAlignment="1">
      <alignment horizontal="left"/>
    </xf>
    <xf numFmtId="0" fontId="1" fillId="8" borderId="7" xfId="0" applyFont="1" applyFill="1" applyBorder="1" applyAlignment="1">
      <alignment horizontal="left"/>
    </xf>
    <xf numFmtId="0" fontId="1" fillId="10" borderId="4" xfId="0" applyFont="1" applyFill="1" applyBorder="1" applyAlignment="1">
      <alignment horizontal="left"/>
    </xf>
    <xf numFmtId="0" fontId="1" fillId="10" borderId="5" xfId="0" applyFont="1" applyFill="1" applyBorder="1" applyAlignment="1">
      <alignment horizontal="left"/>
    </xf>
    <xf numFmtId="0" fontId="1" fillId="10" borderId="6" xfId="0" applyFont="1" applyFill="1" applyBorder="1" applyAlignment="1">
      <alignment horizontal="left"/>
    </xf>
    <xf numFmtId="0" fontId="0" fillId="3" borderId="1" xfId="0" applyFont="1" applyFill="1" applyBorder="1" applyAlignment="1">
      <alignment horizontal="center" vertical="center"/>
    </xf>
    <xf numFmtId="0" fontId="1" fillId="8" borderId="7" xfId="0" applyFont="1" applyFill="1" applyBorder="1" applyAlignment="1">
      <alignment horizontal="left"/>
    </xf>
    <xf numFmtId="0" fontId="1" fillId="10" borderId="4" xfId="0" applyFont="1" applyFill="1" applyBorder="1" applyAlignment="1">
      <alignment horizontal="left"/>
    </xf>
    <xf numFmtId="0" fontId="1" fillId="10" borderId="5" xfId="0" applyFont="1" applyFill="1" applyBorder="1" applyAlignment="1">
      <alignment horizontal="left"/>
    </xf>
    <xf numFmtId="0" fontId="1" fillId="10" borderId="6" xfId="0" applyFont="1" applyFill="1" applyBorder="1" applyAlignment="1">
      <alignment horizontal="left"/>
    </xf>
    <xf numFmtId="1" fontId="0" fillId="8" borderId="1" xfId="2" applyNumberFormat="1" applyFont="1" applyFill="1" applyBorder="1" applyAlignment="1">
      <alignment horizontal="center" vertical="center"/>
    </xf>
    <xf numFmtId="1" fontId="1" fillId="8" borderId="1" xfId="2" applyNumberFormat="1" applyFont="1" applyFill="1" applyBorder="1" applyAlignment="1">
      <alignment horizontal="center" vertical="center"/>
    </xf>
    <xf numFmtId="0" fontId="0" fillId="0" borderId="4" xfId="0" applyFont="1" applyBorder="1" applyAlignment="1">
      <alignment horizontal="center"/>
    </xf>
    <xf numFmtId="0" fontId="0" fillId="0" borderId="13" xfId="0" applyFont="1" applyBorder="1" applyAlignment="1">
      <alignment horizontal="center"/>
    </xf>
    <xf numFmtId="0" fontId="0" fillId="0" borderId="18" xfId="0" applyBorder="1" applyAlignment="1">
      <alignment horizontal="center"/>
    </xf>
    <xf numFmtId="0" fontId="0" fillId="0" borderId="14" xfId="0" applyBorder="1" applyAlignment="1">
      <alignment horizontal="center"/>
    </xf>
    <xf numFmtId="0" fontId="1" fillId="8" borderId="7" xfId="0" applyFont="1" applyFill="1" applyBorder="1" applyAlignment="1">
      <alignment horizontal="left"/>
    </xf>
    <xf numFmtId="0" fontId="1" fillId="9" borderId="4" xfId="0" applyFont="1" applyFill="1" applyBorder="1" applyAlignment="1">
      <alignment horizontal="left"/>
    </xf>
    <xf numFmtId="0" fontId="1" fillId="9" borderId="5" xfId="0" applyFont="1" applyFill="1" applyBorder="1" applyAlignment="1">
      <alignment horizontal="left"/>
    </xf>
    <xf numFmtId="0" fontId="1" fillId="9" borderId="6" xfId="0" applyFont="1" applyFill="1" applyBorder="1" applyAlignment="1">
      <alignment horizontal="left"/>
    </xf>
    <xf numFmtId="0" fontId="1" fillId="10" borderId="4" xfId="0" applyFont="1" applyFill="1" applyBorder="1" applyAlignment="1">
      <alignment horizontal="left"/>
    </xf>
    <xf numFmtId="0" fontId="1" fillId="10" borderId="5" xfId="0" applyFont="1" applyFill="1" applyBorder="1" applyAlignment="1">
      <alignment horizontal="left"/>
    </xf>
    <xf numFmtId="0" fontId="1" fillId="10" borderId="6" xfId="0" applyFont="1" applyFill="1" applyBorder="1" applyAlignment="1">
      <alignment horizontal="left"/>
    </xf>
    <xf numFmtId="0" fontId="1" fillId="0" borderId="12" xfId="0" applyFont="1" applyBorder="1" applyAlignment="1">
      <alignment horizontal="center"/>
    </xf>
    <xf numFmtId="0" fontId="1" fillId="0" borderId="9" xfId="0" applyFont="1" applyBorder="1" applyAlignment="1">
      <alignment horizontal="center"/>
    </xf>
    <xf numFmtId="0" fontId="1" fillId="0" borderId="17" xfId="0" applyFont="1" applyBorder="1" applyAlignment="1">
      <alignment horizontal="center"/>
    </xf>
  </cellXfs>
  <cellStyles count="3">
    <cellStyle name="Comma" xfId="2" builtinId="3"/>
    <cellStyle name="Normal" xfId="0" builtinId="0"/>
    <cellStyle name="Percent" xfId="1" builtinId="5"/>
  </cellStyles>
  <dxfs count="66">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tabSelected="1" topLeftCell="A13" workbookViewId="0">
      <selection activeCell="A29" sqref="A29"/>
    </sheetView>
  </sheetViews>
  <sheetFormatPr defaultRowHeight="14.5" x14ac:dyDescent="0.35"/>
  <cols>
    <col min="1" max="1" width="20.54296875" bestFit="1" customWidth="1"/>
    <col min="2" max="2" width="10" bestFit="1" customWidth="1"/>
    <col min="3" max="10" width="15.7265625" customWidth="1"/>
  </cols>
  <sheetData>
    <row r="1" spans="1:10" ht="31" x14ac:dyDescent="0.35">
      <c r="A1" s="17" t="s">
        <v>24</v>
      </c>
      <c r="B1" s="17" t="s">
        <v>26</v>
      </c>
      <c r="C1" s="17" t="s">
        <v>189</v>
      </c>
      <c r="D1" s="17" t="s">
        <v>190</v>
      </c>
      <c r="E1" s="17" t="s">
        <v>191</v>
      </c>
      <c r="F1" s="17" t="s">
        <v>192</v>
      </c>
      <c r="G1" s="17" t="s">
        <v>193</v>
      </c>
      <c r="H1" s="17" t="s">
        <v>198</v>
      </c>
      <c r="I1" s="17" t="s">
        <v>194</v>
      </c>
      <c r="J1" s="17" t="s">
        <v>195</v>
      </c>
    </row>
    <row r="2" spans="1:10" x14ac:dyDescent="0.35">
      <c r="A2" s="32" t="s">
        <v>18</v>
      </c>
      <c r="B2" s="33" t="s">
        <v>107</v>
      </c>
      <c r="C2" s="135">
        <v>30520.520000000004</v>
      </c>
      <c r="D2" s="135">
        <v>30620.520000000004</v>
      </c>
      <c r="E2" s="135">
        <v>31214.880000000005</v>
      </c>
      <c r="F2" s="135">
        <v>31214.880000000005</v>
      </c>
      <c r="G2" s="135">
        <v>522</v>
      </c>
      <c r="H2" s="135">
        <v>522</v>
      </c>
      <c r="I2" s="135">
        <v>522</v>
      </c>
      <c r="J2" s="135">
        <v>522</v>
      </c>
    </row>
    <row r="3" spans="1:10" x14ac:dyDescent="0.35">
      <c r="A3" s="32" t="s">
        <v>19</v>
      </c>
      <c r="B3" s="33" t="s">
        <v>107</v>
      </c>
      <c r="C3" s="135">
        <v>14230.036666666665</v>
      </c>
      <c r="D3" s="135">
        <v>13366.516666666663</v>
      </c>
      <c r="E3" s="135">
        <v>7102.5966666666627</v>
      </c>
      <c r="F3" s="135">
        <v>3524.496666666666</v>
      </c>
      <c r="G3" s="135">
        <v>0</v>
      </c>
      <c r="H3" s="135">
        <v>0</v>
      </c>
      <c r="I3" s="135">
        <v>0</v>
      </c>
      <c r="J3" s="135">
        <v>0</v>
      </c>
    </row>
    <row r="4" spans="1:10" x14ac:dyDescent="0.35">
      <c r="A4" s="32" t="s">
        <v>20</v>
      </c>
      <c r="B4" s="33" t="s">
        <v>107</v>
      </c>
      <c r="C4" s="135">
        <v>7185.3399999999992</v>
      </c>
      <c r="D4" s="135">
        <v>7762.8100000000022</v>
      </c>
      <c r="E4" s="135">
        <v>7606.0100000000011</v>
      </c>
      <c r="F4" s="135">
        <v>6890.9800000000014</v>
      </c>
      <c r="G4" s="135">
        <v>6890.9800000000014</v>
      </c>
      <c r="H4" s="135">
        <v>3197.2800000000011</v>
      </c>
      <c r="I4" s="135">
        <v>345.4</v>
      </c>
      <c r="J4" s="135">
        <v>345.4</v>
      </c>
    </row>
    <row r="5" spans="1:10" x14ac:dyDescent="0.35">
      <c r="A5" s="34" t="s">
        <v>0</v>
      </c>
      <c r="B5" s="35" t="s">
        <v>22</v>
      </c>
      <c r="C5" s="135">
        <v>3350.9800000000009</v>
      </c>
      <c r="D5" s="135">
        <v>2950.9800000000009</v>
      </c>
      <c r="E5" s="135">
        <v>1229.6199999999999</v>
      </c>
      <c r="F5" s="135">
        <v>882.12000000000046</v>
      </c>
      <c r="G5" s="135">
        <v>882.12000000000046</v>
      </c>
      <c r="H5" s="135">
        <v>882.12000000000046</v>
      </c>
      <c r="I5" s="135">
        <v>0</v>
      </c>
      <c r="J5" s="135">
        <v>0</v>
      </c>
    </row>
    <row r="6" spans="1:10" x14ac:dyDescent="0.35">
      <c r="A6" s="32" t="s">
        <v>41</v>
      </c>
      <c r="B6" s="33" t="s">
        <v>16</v>
      </c>
      <c r="C6" s="135">
        <v>7518.0466666666671</v>
      </c>
      <c r="D6" s="135">
        <v>7538.0466666666671</v>
      </c>
      <c r="E6" s="135">
        <v>6721.2366666666676</v>
      </c>
      <c r="F6" s="135">
        <v>6717.2366666666676</v>
      </c>
      <c r="G6" s="135">
        <v>6717.2366666666676</v>
      </c>
      <c r="H6" s="135">
        <v>6094.5366666666641</v>
      </c>
      <c r="I6" s="135">
        <v>4585.2366666666685</v>
      </c>
      <c r="J6" s="135">
        <v>0</v>
      </c>
    </row>
    <row r="7" spans="1:10" x14ac:dyDescent="0.35">
      <c r="A7" s="32" t="s">
        <v>15</v>
      </c>
      <c r="B7" s="33" t="s">
        <v>28</v>
      </c>
      <c r="C7" s="135">
        <v>7401.2728571428579</v>
      </c>
      <c r="D7" s="135">
        <v>3415.6728571428575</v>
      </c>
      <c r="E7" s="135">
        <v>2005.5428571428602</v>
      </c>
      <c r="F7" s="135">
        <v>0</v>
      </c>
      <c r="G7" s="135">
        <v>0</v>
      </c>
      <c r="H7" s="135">
        <v>0</v>
      </c>
      <c r="I7" s="135">
        <v>0</v>
      </c>
      <c r="J7" s="135">
        <v>0</v>
      </c>
    </row>
    <row r="8" spans="1:10" x14ac:dyDescent="0.35">
      <c r="A8" s="32" t="s">
        <v>42</v>
      </c>
      <c r="B8" s="33" t="s">
        <v>7</v>
      </c>
      <c r="C8" s="135">
        <v>5706.2900000000018</v>
      </c>
      <c r="D8" s="135">
        <v>5206.2900000000018</v>
      </c>
      <c r="E8" s="135">
        <v>2425.8799999999997</v>
      </c>
      <c r="F8" s="135">
        <v>2729.880000000001</v>
      </c>
      <c r="G8" s="135">
        <v>2729.880000000001</v>
      </c>
      <c r="H8" s="135">
        <v>2729.880000000001</v>
      </c>
      <c r="I8" s="135">
        <v>2729.880000000001</v>
      </c>
      <c r="J8" s="135">
        <v>0</v>
      </c>
    </row>
    <row r="9" spans="1:10" x14ac:dyDescent="0.35">
      <c r="A9" s="32" t="s">
        <v>3</v>
      </c>
      <c r="B9" s="33" t="s">
        <v>29</v>
      </c>
      <c r="C9" s="135">
        <v>3459.9800000000009</v>
      </c>
      <c r="D9" s="135">
        <v>4059.9800000000014</v>
      </c>
      <c r="E9" s="135">
        <v>3330.7200000000007</v>
      </c>
      <c r="F9" s="135">
        <v>3225.0399999999981</v>
      </c>
      <c r="G9" s="135">
        <v>3010.9199999999996</v>
      </c>
      <c r="H9" s="135">
        <v>2202.9199999999996</v>
      </c>
      <c r="I9" s="135">
        <v>1192.9199999999996</v>
      </c>
      <c r="J9" s="135">
        <v>0</v>
      </c>
    </row>
    <row r="10" spans="1:10" x14ac:dyDescent="0.35">
      <c r="A10" s="32" t="s">
        <v>2</v>
      </c>
      <c r="B10" s="33" t="s">
        <v>29</v>
      </c>
      <c r="C10" s="135">
        <v>5559.2000000000025</v>
      </c>
      <c r="D10" s="135">
        <v>6659.2000000000025</v>
      </c>
      <c r="E10" s="135">
        <v>4490.8000000000029</v>
      </c>
      <c r="F10" s="135">
        <v>4538.8000000000029</v>
      </c>
      <c r="G10" s="135">
        <v>4538.8000000000029</v>
      </c>
      <c r="H10" s="135">
        <v>3730.8000000000011</v>
      </c>
      <c r="I10" s="135">
        <v>2720.7999999999993</v>
      </c>
      <c r="J10" s="135">
        <v>0</v>
      </c>
    </row>
    <row r="11" spans="1:10" x14ac:dyDescent="0.35">
      <c r="A11" s="32" t="s">
        <v>14</v>
      </c>
      <c r="B11" s="33" t="s">
        <v>28</v>
      </c>
      <c r="C11" s="135">
        <v>3493.0166666666682</v>
      </c>
      <c r="D11" s="135">
        <v>3493.0166666666682</v>
      </c>
      <c r="E11" s="135">
        <v>2894.4466666666663</v>
      </c>
      <c r="F11" s="135">
        <v>1809.5466666666662</v>
      </c>
      <c r="G11" s="135">
        <v>1242.4666666666653</v>
      </c>
      <c r="H11" s="135">
        <v>1242.4666666666653</v>
      </c>
      <c r="I11" s="135">
        <v>1242.4666666666653</v>
      </c>
      <c r="J11" s="135">
        <v>0</v>
      </c>
    </row>
    <row r="12" spans="1:10" x14ac:dyDescent="0.35">
      <c r="A12" s="32" t="s">
        <v>8</v>
      </c>
      <c r="B12" s="33" t="s">
        <v>21</v>
      </c>
      <c r="C12" s="135">
        <v>3583.369999999999</v>
      </c>
      <c r="D12" s="135">
        <v>3883.369999999999</v>
      </c>
      <c r="E12" s="135">
        <v>2533.0199999999986</v>
      </c>
      <c r="F12" s="135">
        <v>2373.5199999999986</v>
      </c>
      <c r="G12" s="135">
        <v>2074.5599999999986</v>
      </c>
      <c r="H12" s="135">
        <v>2074.5599999999986</v>
      </c>
      <c r="I12" s="135">
        <v>258.56000000000046</v>
      </c>
      <c r="J12" s="135">
        <v>0</v>
      </c>
    </row>
    <row r="13" spans="1:10" x14ac:dyDescent="0.35">
      <c r="A13" s="32" t="s">
        <v>43</v>
      </c>
      <c r="B13" s="33" t="s">
        <v>21</v>
      </c>
      <c r="C13" s="135">
        <v>2649.6900000000005</v>
      </c>
      <c r="D13" s="135">
        <v>2649.6900000000005</v>
      </c>
      <c r="E13" s="135">
        <v>2216.8900000000012</v>
      </c>
      <c r="F13" s="135">
        <v>1856.6900000000007</v>
      </c>
      <c r="G13" s="135">
        <v>1711.9299999999998</v>
      </c>
      <c r="H13" s="135">
        <v>1711.9299999999998</v>
      </c>
      <c r="I13" s="135">
        <v>395.9300000000004</v>
      </c>
      <c r="J13" s="135">
        <v>0</v>
      </c>
    </row>
    <row r="14" spans="1:10" x14ac:dyDescent="0.35">
      <c r="A14" s="32" t="s">
        <v>44</v>
      </c>
      <c r="B14" s="33" t="s">
        <v>13</v>
      </c>
      <c r="C14" s="135">
        <v>5915.75</v>
      </c>
      <c r="D14" s="135">
        <v>4515.75</v>
      </c>
      <c r="E14" s="135">
        <v>4205</v>
      </c>
      <c r="F14" s="135">
        <v>4746.1499999999987</v>
      </c>
      <c r="G14" s="135">
        <v>4746.1499999999987</v>
      </c>
      <c r="H14" s="135">
        <v>3412.9500000000016</v>
      </c>
      <c r="I14" s="135">
        <v>2604.9500000000016</v>
      </c>
      <c r="J14" s="135">
        <v>1382.1499999999996</v>
      </c>
    </row>
    <row r="15" spans="1:10" x14ac:dyDescent="0.35">
      <c r="A15" s="32" t="s">
        <v>5</v>
      </c>
      <c r="B15" s="33" t="s">
        <v>30</v>
      </c>
      <c r="C15" s="135">
        <v>1918.8099999999997</v>
      </c>
      <c r="D15" s="135">
        <v>2018.8099999999997</v>
      </c>
      <c r="E15" s="135">
        <v>1280.1899999999998</v>
      </c>
      <c r="F15" s="135">
        <v>1384.1899999999998</v>
      </c>
      <c r="G15" s="135">
        <v>1103</v>
      </c>
      <c r="H15" s="135">
        <v>1103</v>
      </c>
      <c r="I15" s="135">
        <v>1103</v>
      </c>
      <c r="J15" s="135">
        <v>847</v>
      </c>
    </row>
    <row r="16" spans="1:10" x14ac:dyDescent="0.35">
      <c r="A16" s="32" t="s">
        <v>4</v>
      </c>
      <c r="B16" s="33" t="s">
        <v>30</v>
      </c>
      <c r="C16" s="135">
        <v>2072.346666666665</v>
      </c>
      <c r="D16" s="135">
        <v>2072.346666666665</v>
      </c>
      <c r="E16" s="135">
        <v>1812.6866666666656</v>
      </c>
      <c r="F16" s="135">
        <v>1812.6866666666656</v>
      </c>
      <c r="G16" s="135">
        <v>1508.516666666666</v>
      </c>
      <c r="H16" s="135">
        <v>1508.516666666666</v>
      </c>
      <c r="I16" s="135">
        <v>1508.516666666666</v>
      </c>
      <c r="J16" s="135">
        <v>521.51666666666711</v>
      </c>
    </row>
    <row r="17" spans="1:10" x14ac:dyDescent="0.35">
      <c r="A17" s="32" t="s">
        <v>45</v>
      </c>
      <c r="B17" s="33" t="s">
        <v>22</v>
      </c>
      <c r="C17" s="135">
        <v>385.44000000000023</v>
      </c>
      <c r="D17" s="135">
        <v>585.4400000000004</v>
      </c>
      <c r="E17" s="135">
        <v>792.76000000000045</v>
      </c>
      <c r="F17" s="135">
        <v>786.0600000000004</v>
      </c>
      <c r="G17" s="135">
        <v>786.0600000000004</v>
      </c>
      <c r="H17" s="135">
        <v>786.0600000000004</v>
      </c>
      <c r="I17" s="135">
        <v>786.0600000000004</v>
      </c>
      <c r="J17" s="135">
        <v>742.0600000000004</v>
      </c>
    </row>
    <row r="18" spans="1:10" x14ac:dyDescent="0.35">
      <c r="A18" s="32" t="s">
        <v>11</v>
      </c>
      <c r="B18" s="33" t="s">
        <v>31</v>
      </c>
      <c r="C18" s="135">
        <v>2439.809999999999</v>
      </c>
      <c r="D18" s="135">
        <v>1749.9400000000003</v>
      </c>
      <c r="E18" s="135">
        <v>1391.7599999999993</v>
      </c>
      <c r="F18" s="135">
        <v>1366.3099999999993</v>
      </c>
      <c r="G18" s="135">
        <v>905.51</v>
      </c>
      <c r="H18" s="135">
        <v>905.51</v>
      </c>
      <c r="I18" s="135">
        <v>905.51</v>
      </c>
      <c r="J18" s="135">
        <v>845.51</v>
      </c>
    </row>
    <row r="19" spans="1:10" x14ac:dyDescent="0.35">
      <c r="A19" s="32" t="s">
        <v>1</v>
      </c>
      <c r="B19" s="33" t="s">
        <v>22</v>
      </c>
      <c r="C19" s="135">
        <v>2023.3599999999997</v>
      </c>
      <c r="D19" s="135">
        <v>2323.3599999999997</v>
      </c>
      <c r="E19" s="135">
        <v>1576.4399999999996</v>
      </c>
      <c r="F19" s="135">
        <v>1533.1399999999996</v>
      </c>
      <c r="G19" s="135">
        <v>1453.1399999999996</v>
      </c>
      <c r="H19" s="135">
        <v>1453.1399999999996</v>
      </c>
      <c r="I19" s="135">
        <v>1453.1399999999996</v>
      </c>
      <c r="J19" s="135">
        <v>374.13999999999959</v>
      </c>
    </row>
    <row r="20" spans="1:10" x14ac:dyDescent="0.35">
      <c r="A20" s="32" t="s">
        <v>10</v>
      </c>
      <c r="B20" s="33" t="s">
        <v>31</v>
      </c>
      <c r="C20" s="135">
        <v>3274.9499999999994</v>
      </c>
      <c r="D20" s="135">
        <v>2474.9499999999994</v>
      </c>
      <c r="E20" s="135">
        <v>1652.2999999999993</v>
      </c>
      <c r="F20" s="135">
        <v>1485.1600000000005</v>
      </c>
      <c r="G20" s="135">
        <v>1116.6800000000007</v>
      </c>
      <c r="H20" s="135">
        <v>1116.6800000000007</v>
      </c>
      <c r="I20" s="135">
        <v>1116.6800000000007</v>
      </c>
      <c r="J20" s="135">
        <v>1008.6800000000006</v>
      </c>
    </row>
    <row r="21" spans="1:10" x14ac:dyDescent="0.35">
      <c r="A21" s="32" t="s">
        <v>46</v>
      </c>
      <c r="B21" s="33" t="s">
        <v>23</v>
      </c>
      <c r="C21" s="135">
        <v>1982.4799999999998</v>
      </c>
      <c r="D21" s="135">
        <v>2238.39</v>
      </c>
      <c r="E21" s="135">
        <v>2364.91</v>
      </c>
      <c r="F21" s="135">
        <v>1483.3200000000002</v>
      </c>
      <c r="G21" s="135">
        <v>1483.3200000000002</v>
      </c>
      <c r="H21" s="135">
        <v>1483.3200000000002</v>
      </c>
      <c r="I21" s="135">
        <v>1303.3200000000002</v>
      </c>
      <c r="J21" s="135">
        <v>495.31999999999977</v>
      </c>
    </row>
    <row r="22" spans="1:10" x14ac:dyDescent="0.35">
      <c r="A22" s="32" t="s">
        <v>12</v>
      </c>
      <c r="B22" s="33" t="s">
        <v>23</v>
      </c>
      <c r="C22" s="135">
        <v>983.6466666666671</v>
      </c>
      <c r="D22" s="135">
        <v>845.1466666666671</v>
      </c>
      <c r="E22" s="135">
        <v>708.78666666666709</v>
      </c>
      <c r="F22" s="135">
        <v>639.5366666666672</v>
      </c>
      <c r="G22" s="135">
        <v>639.5366666666672</v>
      </c>
      <c r="H22" s="135">
        <v>639.5366666666672</v>
      </c>
      <c r="I22" s="135">
        <v>639.5366666666672</v>
      </c>
      <c r="J22" s="135">
        <v>607.5366666666672</v>
      </c>
    </row>
    <row r="23" spans="1:10" x14ac:dyDescent="0.35">
      <c r="A23" s="32" t="s">
        <v>9</v>
      </c>
      <c r="B23" s="33" t="s">
        <v>31</v>
      </c>
      <c r="C23" s="135">
        <v>0</v>
      </c>
      <c r="D23" s="135">
        <v>0</v>
      </c>
      <c r="E23" s="135">
        <v>0</v>
      </c>
      <c r="F23" s="135">
        <v>0</v>
      </c>
      <c r="G23" s="135">
        <v>0</v>
      </c>
      <c r="H23" s="135">
        <v>0</v>
      </c>
      <c r="I23" s="135">
        <v>0</v>
      </c>
      <c r="J23" s="135">
        <v>0</v>
      </c>
    </row>
    <row r="24" spans="1:10" x14ac:dyDescent="0.35">
      <c r="A24" s="32" t="s">
        <v>47</v>
      </c>
      <c r="B24" s="33" t="s">
        <v>17</v>
      </c>
      <c r="C24" s="135">
        <v>287.04000000000019</v>
      </c>
      <c r="D24" s="135">
        <v>287.04000000000019</v>
      </c>
      <c r="E24" s="135">
        <v>201.76000000000005</v>
      </c>
      <c r="F24" s="135">
        <v>201.76000000000005</v>
      </c>
      <c r="G24" s="135">
        <v>201.76000000000005</v>
      </c>
      <c r="H24" s="135">
        <v>201.76000000000005</v>
      </c>
      <c r="I24" s="135">
        <v>201.76000000000005</v>
      </c>
      <c r="J24" s="135">
        <v>201.76000000000005</v>
      </c>
    </row>
    <row r="25" spans="1:10" x14ac:dyDescent="0.35">
      <c r="A25" s="32" t="s">
        <v>48</v>
      </c>
      <c r="B25" s="33" t="s">
        <v>32</v>
      </c>
      <c r="C25" s="135">
        <v>27.600000000000005</v>
      </c>
      <c r="D25" s="135">
        <v>27.600000000000005</v>
      </c>
      <c r="E25" s="135">
        <v>627.39999999999964</v>
      </c>
      <c r="F25" s="135">
        <v>627.39999999999964</v>
      </c>
      <c r="G25" s="135">
        <v>626.89999999999964</v>
      </c>
      <c r="H25" s="135">
        <v>626.89999999999964</v>
      </c>
      <c r="I25" s="135">
        <v>626.89999999999964</v>
      </c>
      <c r="J25" s="135">
        <v>626.89999999999964</v>
      </c>
    </row>
    <row r="26" spans="1:10" x14ac:dyDescent="0.35">
      <c r="A26" s="32" t="s">
        <v>49</v>
      </c>
      <c r="B26" s="33" t="s">
        <v>32</v>
      </c>
      <c r="C26" s="135">
        <v>0</v>
      </c>
      <c r="D26" s="135">
        <v>0</v>
      </c>
      <c r="E26" s="135">
        <v>0</v>
      </c>
      <c r="F26" s="135">
        <v>0</v>
      </c>
      <c r="G26" s="135">
        <v>0</v>
      </c>
      <c r="H26" s="135">
        <v>0</v>
      </c>
      <c r="I26" s="135">
        <v>0</v>
      </c>
      <c r="J26" s="135">
        <v>0</v>
      </c>
    </row>
    <row r="27" spans="1:10" x14ac:dyDescent="0.35">
      <c r="A27" s="32" t="s">
        <v>50</v>
      </c>
      <c r="B27" s="33" t="s">
        <v>6</v>
      </c>
      <c r="C27" s="135">
        <v>0</v>
      </c>
      <c r="D27" s="135">
        <v>0</v>
      </c>
      <c r="E27" s="135">
        <v>0</v>
      </c>
      <c r="F27" s="135">
        <v>0</v>
      </c>
      <c r="G27" s="135">
        <v>0</v>
      </c>
      <c r="H27" s="135">
        <v>0</v>
      </c>
      <c r="I27" s="135">
        <v>0</v>
      </c>
      <c r="J27" s="135">
        <v>0</v>
      </c>
    </row>
    <row r="28" spans="1:10" x14ac:dyDescent="0.35">
      <c r="A28" s="5"/>
      <c r="B28" s="6"/>
      <c r="C28" s="136">
        <v>115968.97619047618</v>
      </c>
      <c r="D28" s="136">
        <v>110744.8661904762</v>
      </c>
      <c r="E28" s="136">
        <v>90385.636190476202</v>
      </c>
      <c r="F28" s="136">
        <v>81828.903333333335</v>
      </c>
      <c r="G28" s="136">
        <v>44891.466666666667</v>
      </c>
      <c r="H28" s="136">
        <v>37625.866666666669</v>
      </c>
      <c r="I28" s="136">
        <v>26242.566666666666</v>
      </c>
      <c r="J28" s="136">
        <v>8519.9733333333334</v>
      </c>
    </row>
    <row r="29" spans="1:10" ht="16.5" x14ac:dyDescent="0.35">
      <c r="A29" s="1"/>
      <c r="B29" s="2"/>
      <c r="C29" t="s">
        <v>197</v>
      </c>
    </row>
    <row r="30" spans="1:10" ht="16.5" x14ac:dyDescent="0.35">
      <c r="A30" s="1"/>
      <c r="B30" s="2"/>
      <c r="C30" t="s">
        <v>196</v>
      </c>
    </row>
    <row r="31" spans="1:10" x14ac:dyDescent="0.35">
      <c r="A31" s="1"/>
      <c r="B31" s="2"/>
      <c r="C31" s="69" t="s">
        <v>80</v>
      </c>
    </row>
    <row r="32" spans="1:10" x14ac:dyDescent="0.35">
      <c r="A32" s="1"/>
      <c r="B32" s="2"/>
      <c r="C32" s="65" t="s">
        <v>81</v>
      </c>
      <c r="D32" s="65" t="s">
        <v>199</v>
      </c>
    </row>
    <row r="33" spans="3:4" x14ac:dyDescent="0.35">
      <c r="C33" s="66" t="s">
        <v>82</v>
      </c>
      <c r="D33" s="66" t="s">
        <v>200</v>
      </c>
    </row>
    <row r="34" spans="3:4" x14ac:dyDescent="0.35">
      <c r="C34" s="67" t="s">
        <v>83</v>
      </c>
      <c r="D34" s="67" t="s">
        <v>201</v>
      </c>
    </row>
  </sheetData>
  <conditionalFormatting sqref="E2:E27">
    <cfRule type="cellIs" dxfId="65" priority="16" operator="between">
      <formula>2999</formula>
      <formula>1201</formula>
    </cfRule>
    <cfRule type="cellIs" dxfId="64" priority="17" operator="lessThan">
      <formula>1200</formula>
    </cfRule>
    <cfRule type="cellIs" dxfId="63" priority="18" operator="greaterThan">
      <formula>3000</formula>
    </cfRule>
  </conditionalFormatting>
  <conditionalFormatting sqref="C2:C27">
    <cfRule type="cellIs" dxfId="62" priority="22" operator="between">
      <formula>2999</formula>
      <formula>1201</formula>
    </cfRule>
    <cfRule type="cellIs" dxfId="61" priority="23" operator="lessThan">
      <formula>1200</formula>
    </cfRule>
    <cfRule type="cellIs" dxfId="60" priority="24" operator="greaterThan">
      <formula>3000</formula>
    </cfRule>
  </conditionalFormatting>
  <conditionalFormatting sqref="D2:D27">
    <cfRule type="cellIs" dxfId="59" priority="19" operator="between">
      <formula>2999</formula>
      <formula>1201</formula>
    </cfRule>
    <cfRule type="cellIs" dxfId="58" priority="20" operator="lessThan">
      <formula>1200</formula>
    </cfRule>
    <cfRule type="cellIs" dxfId="57" priority="21" operator="greaterThan">
      <formula>3000</formula>
    </cfRule>
  </conditionalFormatting>
  <conditionalFormatting sqref="F2:F27">
    <cfRule type="cellIs" dxfId="56" priority="13" operator="between">
      <formula>2999</formula>
      <formula>1201</formula>
    </cfRule>
    <cfRule type="cellIs" dxfId="55" priority="14" operator="lessThan">
      <formula>1200</formula>
    </cfRule>
    <cfRule type="cellIs" dxfId="54" priority="15" operator="greaterThan">
      <formula>3000</formula>
    </cfRule>
  </conditionalFormatting>
  <conditionalFormatting sqref="H2:H27">
    <cfRule type="cellIs" dxfId="53" priority="10" operator="between">
      <formula>2999</formula>
      <formula>1201</formula>
    </cfRule>
    <cfRule type="cellIs" dxfId="52" priority="11" operator="lessThan">
      <formula>1200</formula>
    </cfRule>
    <cfRule type="cellIs" dxfId="51" priority="12" operator="greaterThan">
      <formula>3000</formula>
    </cfRule>
  </conditionalFormatting>
  <conditionalFormatting sqref="I2:I27">
    <cfRule type="cellIs" dxfId="50" priority="7" operator="between">
      <formula>2999</formula>
      <formula>1201</formula>
    </cfRule>
    <cfRule type="cellIs" dxfId="49" priority="8" operator="lessThan">
      <formula>1200</formula>
    </cfRule>
    <cfRule type="cellIs" dxfId="48" priority="9" operator="greaterThan">
      <formula>3000</formula>
    </cfRule>
  </conditionalFormatting>
  <conditionalFormatting sqref="J2:J27">
    <cfRule type="cellIs" dxfId="47" priority="4" operator="between">
      <formula>2999</formula>
      <formula>1201</formula>
    </cfRule>
    <cfRule type="cellIs" dxfId="46" priority="5" operator="lessThan">
      <formula>1200</formula>
    </cfRule>
    <cfRule type="cellIs" dxfId="45" priority="6" operator="greaterThan">
      <formula>3000</formula>
    </cfRule>
  </conditionalFormatting>
  <conditionalFormatting sqref="G2:G27">
    <cfRule type="cellIs" dxfId="2" priority="1" operator="between">
      <formula>2999</formula>
      <formula>1201</formula>
    </cfRule>
    <cfRule type="cellIs" dxfId="1" priority="2" operator="lessThan">
      <formula>1200</formula>
    </cfRule>
    <cfRule type="cellIs" dxfId="0" priority="3" operator="greaterThan">
      <formula>3000</formula>
    </cfRule>
  </conditionalFormatting>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48"/>
  <sheetViews>
    <sheetView workbookViewId="0">
      <pane xSplit="1" topLeftCell="D1" activePane="topRight" state="frozen"/>
      <selection pane="topRight" activeCell="D30" sqref="D3:D30"/>
    </sheetView>
  </sheetViews>
  <sheetFormatPr defaultRowHeight="14.5" x14ac:dyDescent="0.35"/>
  <cols>
    <col min="1" max="1" width="21.81640625" style="1" customWidth="1"/>
    <col min="2" max="2" width="11.453125" style="2" customWidth="1"/>
    <col min="3" max="3" width="9.7265625" style="60" hidden="1" customWidth="1"/>
    <col min="4" max="4" width="9.7265625" style="60" customWidth="1"/>
    <col min="5" max="5" width="14" style="60" customWidth="1"/>
    <col min="6" max="6" width="9.7265625" style="60" customWidth="1"/>
    <col min="7" max="7" width="9.7265625" style="2" customWidth="1"/>
    <col min="8" max="8" width="8" style="2" customWidth="1"/>
    <col min="9" max="9" width="11.453125" style="2" customWidth="1"/>
    <col min="10" max="10" width="10" style="2" customWidth="1"/>
    <col min="11" max="11" width="12.1796875" style="2" customWidth="1"/>
    <col min="12" max="12" width="9.1796875" customWidth="1"/>
    <col min="13" max="13" width="11.81640625" customWidth="1"/>
    <col min="14" max="15" width="9.1796875" customWidth="1"/>
    <col min="16" max="17" width="11.7265625" customWidth="1"/>
    <col min="18" max="18" width="11.453125" customWidth="1"/>
    <col min="19" max="23" width="14" customWidth="1"/>
    <col min="24" max="24" width="13" customWidth="1"/>
    <col min="25" max="25" width="11.1796875" style="16" customWidth="1"/>
    <col min="26" max="26" width="11.1796875" style="2" bestFit="1" customWidth="1"/>
    <col min="27" max="28" width="10.26953125" style="2" customWidth="1"/>
    <col min="29" max="29" width="13.7265625" style="2" customWidth="1"/>
    <col min="30" max="30" width="12" customWidth="1"/>
    <col min="31" max="31" width="13.26953125" customWidth="1"/>
    <col min="32" max="33" width="10.7265625" customWidth="1"/>
    <col min="34" max="41" width="12.81640625" customWidth="1"/>
    <col min="42" max="43" width="11" customWidth="1"/>
    <col min="44" max="44" width="12.81640625" customWidth="1"/>
  </cols>
  <sheetData>
    <row r="1" spans="1:44" x14ac:dyDescent="0.35">
      <c r="A1" s="141" t="s">
        <v>102</v>
      </c>
      <c r="B1" s="141"/>
      <c r="C1" s="141"/>
      <c r="D1" s="141"/>
      <c r="E1" s="141"/>
      <c r="F1" s="141"/>
      <c r="G1" s="141"/>
      <c r="H1" s="141"/>
      <c r="I1" s="141"/>
      <c r="J1" s="141"/>
      <c r="K1" s="141"/>
      <c r="L1" s="141"/>
      <c r="M1" s="141"/>
      <c r="N1" s="141"/>
      <c r="O1" s="141"/>
      <c r="P1" s="141"/>
      <c r="Q1" s="141"/>
      <c r="R1" s="141"/>
      <c r="S1" s="141"/>
      <c r="T1" s="141"/>
      <c r="U1" s="141"/>
      <c r="V1" s="141"/>
      <c r="W1" s="141"/>
      <c r="X1" s="142" t="s">
        <v>88</v>
      </c>
      <c r="Y1" s="143"/>
      <c r="Z1" s="143"/>
      <c r="AA1" s="143"/>
      <c r="AB1" s="143"/>
      <c r="AC1" s="143"/>
      <c r="AD1" s="143"/>
      <c r="AE1" s="143"/>
      <c r="AF1" s="143"/>
      <c r="AG1" s="144"/>
      <c r="AH1" s="145" t="s">
        <v>92</v>
      </c>
      <c r="AI1" s="146"/>
      <c r="AJ1" s="146"/>
      <c r="AK1" s="146"/>
      <c r="AL1" s="146"/>
      <c r="AM1" s="146"/>
      <c r="AN1" s="146"/>
      <c r="AO1" s="146"/>
      <c r="AP1" s="146"/>
      <c r="AQ1" s="146"/>
      <c r="AR1" s="147"/>
    </row>
    <row r="2" spans="1:44" x14ac:dyDescent="0.35">
      <c r="A2" s="95" t="s">
        <v>154</v>
      </c>
      <c r="B2" s="95"/>
      <c r="C2" s="95"/>
      <c r="D2" s="112"/>
      <c r="E2" s="95"/>
      <c r="F2" s="95"/>
      <c r="G2" s="95" t="s">
        <v>153</v>
      </c>
      <c r="H2" s="95" t="s">
        <v>153</v>
      </c>
      <c r="I2" s="95" t="s">
        <v>153</v>
      </c>
      <c r="J2" s="95" t="s">
        <v>153</v>
      </c>
      <c r="K2" s="95"/>
      <c r="L2" s="95" t="s">
        <v>153</v>
      </c>
      <c r="M2" s="95"/>
      <c r="N2" s="95"/>
      <c r="O2" s="95"/>
      <c r="P2" s="95" t="s">
        <v>153</v>
      </c>
      <c r="Q2" s="95"/>
      <c r="R2" s="95"/>
      <c r="S2" s="95" t="s">
        <v>153</v>
      </c>
      <c r="T2" s="95" t="s">
        <v>153</v>
      </c>
      <c r="U2" s="95" t="s">
        <v>153</v>
      </c>
      <c r="V2" s="95" t="s">
        <v>153</v>
      </c>
      <c r="W2" s="95" t="s">
        <v>153</v>
      </c>
      <c r="X2" s="71" t="s">
        <v>153</v>
      </c>
      <c r="Y2" s="72"/>
      <c r="Z2" s="72"/>
      <c r="AA2" s="72"/>
      <c r="AB2" s="72"/>
      <c r="AC2" s="73"/>
      <c r="AD2" s="72" t="s">
        <v>153</v>
      </c>
      <c r="AE2" s="72"/>
      <c r="AF2" s="72" t="s">
        <v>153</v>
      </c>
      <c r="AG2" s="74"/>
      <c r="AH2" s="96" t="s">
        <v>153</v>
      </c>
      <c r="AI2" s="97" t="s">
        <v>153</v>
      </c>
      <c r="AJ2" s="97" t="s">
        <v>153</v>
      </c>
      <c r="AK2" s="97" t="s">
        <v>153</v>
      </c>
      <c r="AL2" s="97" t="s">
        <v>153</v>
      </c>
      <c r="AM2" s="97" t="s">
        <v>153</v>
      </c>
      <c r="AN2" s="97" t="s">
        <v>153</v>
      </c>
      <c r="AO2" s="97"/>
      <c r="AP2" s="97"/>
      <c r="AQ2" s="97"/>
      <c r="AR2" s="98"/>
    </row>
    <row r="3" spans="1:44" s="18" customFormat="1" ht="87" x14ac:dyDescent="0.35">
      <c r="A3" s="17" t="s">
        <v>24</v>
      </c>
      <c r="B3" s="17" t="s">
        <v>26</v>
      </c>
      <c r="C3" s="17" t="s">
        <v>171</v>
      </c>
      <c r="D3" s="17" t="s">
        <v>171</v>
      </c>
      <c r="E3" s="17" t="s">
        <v>169</v>
      </c>
      <c r="F3" s="17" t="s">
        <v>170</v>
      </c>
      <c r="G3" s="17" t="s">
        <v>25</v>
      </c>
      <c r="H3" s="17" t="s">
        <v>84</v>
      </c>
      <c r="I3" s="17" t="s">
        <v>146</v>
      </c>
      <c r="J3" s="17" t="s">
        <v>147</v>
      </c>
      <c r="K3" s="17" t="s">
        <v>85</v>
      </c>
      <c r="L3" s="17" t="s">
        <v>112</v>
      </c>
      <c r="M3" s="17" t="s">
        <v>125</v>
      </c>
      <c r="N3" s="17" t="s">
        <v>126</v>
      </c>
      <c r="O3" s="17" t="s">
        <v>127</v>
      </c>
      <c r="P3" s="17" t="s">
        <v>105</v>
      </c>
      <c r="Q3" s="17" t="s">
        <v>106</v>
      </c>
      <c r="R3" s="17" t="s">
        <v>52</v>
      </c>
      <c r="S3" s="17" t="s">
        <v>51</v>
      </c>
      <c r="T3" s="17" t="s">
        <v>86</v>
      </c>
      <c r="U3" s="17" t="s">
        <v>114</v>
      </c>
      <c r="V3" s="17" t="s">
        <v>87</v>
      </c>
      <c r="W3" s="17" t="s">
        <v>149</v>
      </c>
      <c r="X3" s="22" t="s">
        <v>152</v>
      </c>
      <c r="Y3" s="22" t="s">
        <v>34</v>
      </c>
      <c r="Z3" s="22" t="s">
        <v>78</v>
      </c>
      <c r="AA3" s="22" t="s">
        <v>74</v>
      </c>
      <c r="AB3" s="22" t="s">
        <v>79</v>
      </c>
      <c r="AC3" s="21" t="s">
        <v>89</v>
      </c>
      <c r="AD3" s="22" t="s">
        <v>54</v>
      </c>
      <c r="AE3" s="22" t="s">
        <v>91</v>
      </c>
      <c r="AF3" s="23" t="s">
        <v>90</v>
      </c>
      <c r="AG3" s="23" t="s">
        <v>100</v>
      </c>
      <c r="AH3" s="19" t="s">
        <v>93</v>
      </c>
      <c r="AI3" s="19" t="s">
        <v>94</v>
      </c>
      <c r="AJ3" s="19" t="s">
        <v>95</v>
      </c>
      <c r="AK3" s="19" t="s">
        <v>103</v>
      </c>
      <c r="AL3" s="19" t="s">
        <v>96</v>
      </c>
      <c r="AM3" s="19" t="s">
        <v>97</v>
      </c>
      <c r="AN3" s="19" t="s">
        <v>104</v>
      </c>
      <c r="AO3" s="19" t="s">
        <v>108</v>
      </c>
      <c r="AP3" s="17" t="s">
        <v>37</v>
      </c>
      <c r="AQ3" s="17" t="s">
        <v>98</v>
      </c>
      <c r="AR3" s="19" t="s">
        <v>99</v>
      </c>
    </row>
    <row r="4" spans="1:44" x14ac:dyDescent="0.35">
      <c r="A4" s="32" t="s">
        <v>18</v>
      </c>
      <c r="B4" s="33" t="s">
        <v>107</v>
      </c>
      <c r="C4" s="64">
        <f>IF(G4=34.5,500*P4,50*P4) + IF(H4=3,10000*P4,50*P4) + 200*P4 + VLOOKUP(I4,List!$B$3:$C$5,2,0)*P4 + VLOOKUP(J4,List!$E$3:$F$5,2,0)*P4 + T4*2 + S4*4 + U4*1000 + V4*100 +VLOOKUP(W4,List!$H$3:$I$13,2,0) - X4*L4*5 - IF(AD4="NA",0,AD4*100) - IF(AF4="NA",0,P4*2) - IF(AH4="X",P4*2,0) - IF(AI4="X",P4*2,0) - IF(AJ4="X",P4*2,0) - IF(AK4="X",L4*2,0) - IF(AL4="X",P4*2,0) - IF(AM4="X",P4*2,0) - IF(AN4="X",P4*2,0)</f>
        <v>30620.520000000004</v>
      </c>
      <c r="D4" s="64">
        <f>IF(C4&lt;0,0,C4)</f>
        <v>30620.520000000004</v>
      </c>
      <c r="E4" s="93">
        <f>C4/$C$30</f>
        <v>0.27651604251948292</v>
      </c>
      <c r="F4" s="64">
        <f>RANK(C4,$C$4:$C$29)</f>
        <v>1</v>
      </c>
      <c r="G4" s="28">
        <v>34.5</v>
      </c>
      <c r="H4" s="28">
        <v>3</v>
      </c>
      <c r="I4" s="28" t="s">
        <v>81</v>
      </c>
      <c r="J4" s="28" t="s">
        <v>81</v>
      </c>
      <c r="K4" s="3">
        <v>3403</v>
      </c>
      <c r="L4" s="113">
        <v>89</v>
      </c>
      <c r="M4" s="4">
        <v>0</v>
      </c>
      <c r="N4" s="4">
        <v>0</v>
      </c>
      <c r="O4" s="4">
        <v>0</v>
      </c>
      <c r="P4" s="114">
        <v>2.82</v>
      </c>
      <c r="Q4" s="114">
        <v>0</v>
      </c>
      <c r="R4" s="44">
        <v>0.02</v>
      </c>
      <c r="S4" s="114">
        <v>0</v>
      </c>
      <c r="T4" s="114">
        <v>0</v>
      </c>
      <c r="U4" s="44">
        <v>0</v>
      </c>
      <c r="V4" s="114">
        <v>1</v>
      </c>
      <c r="W4" s="4" t="s">
        <v>148</v>
      </c>
      <c r="X4" s="75">
        <v>0</v>
      </c>
      <c r="Y4" s="37" t="s">
        <v>77</v>
      </c>
      <c r="Z4" s="39"/>
      <c r="AA4" s="37" t="s">
        <v>27</v>
      </c>
      <c r="AB4" s="36"/>
      <c r="AC4" s="38"/>
      <c r="AD4" s="83" t="s">
        <v>27</v>
      </c>
      <c r="AE4" s="38"/>
      <c r="AF4" s="38" t="s">
        <v>165</v>
      </c>
      <c r="AG4" s="39"/>
      <c r="AH4" s="38" t="s">
        <v>165</v>
      </c>
      <c r="AI4" s="38" t="s">
        <v>165</v>
      </c>
      <c r="AJ4" s="38" t="s">
        <v>165</v>
      </c>
      <c r="AK4" s="38" t="s">
        <v>165</v>
      </c>
      <c r="AL4" s="38" t="s">
        <v>165</v>
      </c>
      <c r="AM4" s="38" t="s">
        <v>165</v>
      </c>
      <c r="AN4" s="38" t="s">
        <v>165</v>
      </c>
      <c r="AO4" s="37" t="s">
        <v>27</v>
      </c>
      <c r="AP4" s="40"/>
      <c r="AQ4" s="36" t="s">
        <v>113</v>
      </c>
      <c r="AR4" s="36" t="s">
        <v>113</v>
      </c>
    </row>
    <row r="5" spans="1:44" x14ac:dyDescent="0.35">
      <c r="A5" s="32" t="s">
        <v>19</v>
      </c>
      <c r="B5" s="33" t="s">
        <v>107</v>
      </c>
      <c r="C5" s="64">
        <f>IF(G5=34.5,500*P5,50*P5) + IF(H5=3,10000*P5,50*P5) + 200*P5 + VLOOKUP(I5,List!$B$3:$C$5,2,0)*P5 + VLOOKUP(J5,List!$E$3:$F$5,2,0)*P5 + T5*2 + S5*4 + U5*1000 + V5*100 +VLOOKUP(W5,List!$H$3:$I$13,2,0) - X5*L5*5 - IF(AD5="NA",0,AD5*100) - IF(AF5="NA",0,P5*2) - IF(AH5="X",P5*2,0) - IF(AI5="X",P5*2,0) - IF(AJ5="X",P5*2,0) - IF(AK5="X",L5*2,0) - IF(AL5="X",P5*2,0) - IF(AM5="X",P5*2,0) - IF(AN5="X",P5*2,0)</f>
        <v>13366.516666666663</v>
      </c>
      <c r="D5" s="64">
        <f t="shared" ref="D5:D29" si="0">IF(C5&lt;0,0,C5)</f>
        <v>13366.516666666663</v>
      </c>
      <c r="E5" s="93">
        <f t="shared" ref="E5:E29" si="1">C5/$C$30</f>
        <v>0.12070520980497311</v>
      </c>
      <c r="F5" s="64">
        <f t="shared" ref="F5:F29" si="2">RANK(C5,$C$4:$C$29)</f>
        <v>2</v>
      </c>
      <c r="G5" s="28">
        <v>34.5</v>
      </c>
      <c r="H5" s="28">
        <v>2</v>
      </c>
      <c r="I5" s="28" t="s">
        <v>179</v>
      </c>
      <c r="J5" s="28" t="s">
        <v>81</v>
      </c>
      <c r="K5" s="3">
        <v>9627</v>
      </c>
      <c r="L5" s="113">
        <v>610</v>
      </c>
      <c r="M5" s="4">
        <v>0</v>
      </c>
      <c r="N5" s="4">
        <v>0</v>
      </c>
      <c r="O5" s="4">
        <v>0</v>
      </c>
      <c r="P5" s="114">
        <v>16.350000000000001</v>
      </c>
      <c r="Q5" s="114">
        <v>2.0699999999999998</v>
      </c>
      <c r="R5" s="44">
        <v>0.39</v>
      </c>
      <c r="S5" s="114">
        <v>0</v>
      </c>
      <c r="T5" s="114">
        <v>0</v>
      </c>
      <c r="U5" s="44">
        <v>0</v>
      </c>
      <c r="V5" s="114">
        <v>2</v>
      </c>
      <c r="W5" s="4">
        <v>3</v>
      </c>
      <c r="X5" s="77">
        <v>0.15</v>
      </c>
      <c r="Y5" s="37" t="s">
        <v>77</v>
      </c>
      <c r="Z5" s="39"/>
      <c r="AA5" s="37" t="s">
        <v>27</v>
      </c>
      <c r="AB5" s="36"/>
      <c r="AC5" s="36"/>
      <c r="AD5" s="80">
        <v>0.33333333333333331</v>
      </c>
      <c r="AE5" s="38"/>
      <c r="AF5" s="38" t="s">
        <v>165</v>
      </c>
      <c r="AG5" s="39"/>
      <c r="AH5" s="38" t="s">
        <v>165</v>
      </c>
      <c r="AI5" s="38" t="s">
        <v>165</v>
      </c>
      <c r="AJ5" s="38" t="s">
        <v>165</v>
      </c>
      <c r="AK5" s="38" t="s">
        <v>165</v>
      </c>
      <c r="AL5" s="38" t="s">
        <v>165</v>
      </c>
      <c r="AM5" s="38" t="s">
        <v>165</v>
      </c>
      <c r="AN5" s="38" t="s">
        <v>165</v>
      </c>
      <c r="AO5" s="37" t="s">
        <v>27</v>
      </c>
      <c r="AP5" s="38"/>
      <c r="AQ5" s="36" t="s">
        <v>113</v>
      </c>
      <c r="AR5" s="36" t="s">
        <v>113</v>
      </c>
    </row>
    <row r="6" spans="1:44" x14ac:dyDescent="0.35">
      <c r="A6" s="32" t="s">
        <v>20</v>
      </c>
      <c r="B6" s="33" t="s">
        <v>107</v>
      </c>
      <c r="C6" s="64">
        <f>IF(G6=34.5,500*P6,50*P6) + IF(H6=3,10000*P6,50*P6) + 200*P6 + VLOOKUP(I6,List!$B$3:$C$5,2,0)*P6 + VLOOKUP(J6,List!$E$3:$F$5,2,0)*P6 + T6*2 + S6*4 + U6*1000 + V6*100 +VLOOKUP(W6,List!$H$3:$I$13,2,0) - X6*L6*5 - IF(AD6="NA",0,AD6*100) - IF(AF6="NA",0,P6*2) - IF(AH6="X",P6*2,0) - IF(AI6="X",P6*2,0) - IF(AJ6="X",P6*2,0) - IF(AK6="X",L6*2,0) - IF(AL6="X",P6*2,0) - IF(AM6="X",P6*2,0) - IF(AN6="X",P6*2,0)</f>
        <v>7762.8100000000022</v>
      </c>
      <c r="D6" s="64">
        <f t="shared" si="0"/>
        <v>7762.8100000000022</v>
      </c>
      <c r="E6" s="93">
        <f t="shared" si="1"/>
        <v>7.0101405855637566E-2</v>
      </c>
      <c r="F6" s="64">
        <f t="shared" si="2"/>
        <v>3</v>
      </c>
      <c r="G6" s="28">
        <v>34.5</v>
      </c>
      <c r="H6" s="28">
        <v>2</v>
      </c>
      <c r="I6" s="28" t="s">
        <v>179</v>
      </c>
      <c r="J6" s="28" t="s">
        <v>81</v>
      </c>
      <c r="K6" s="3">
        <v>11305</v>
      </c>
      <c r="L6" s="113">
        <v>256</v>
      </c>
      <c r="M6" s="4">
        <v>0</v>
      </c>
      <c r="N6" s="4">
        <v>0</v>
      </c>
      <c r="O6" s="4">
        <v>0</v>
      </c>
      <c r="P6" s="115">
        <v>8.61</v>
      </c>
      <c r="Q6" s="114">
        <v>0.33</v>
      </c>
      <c r="R6" s="44">
        <v>0.5</v>
      </c>
      <c r="S6" s="114">
        <v>0</v>
      </c>
      <c r="T6" s="114">
        <v>0</v>
      </c>
      <c r="U6" s="44">
        <v>0</v>
      </c>
      <c r="V6" s="114">
        <v>0</v>
      </c>
      <c r="W6" s="4">
        <v>2</v>
      </c>
      <c r="X6" s="77">
        <v>0.03</v>
      </c>
      <c r="Y6" s="37" t="s">
        <v>77</v>
      </c>
      <c r="Z6" s="39"/>
      <c r="AA6" s="37" t="s">
        <v>27</v>
      </c>
      <c r="AB6" s="36"/>
      <c r="AC6" s="36"/>
      <c r="AD6" s="80">
        <v>0</v>
      </c>
      <c r="AE6" s="38"/>
      <c r="AF6" s="38" t="s">
        <v>165</v>
      </c>
      <c r="AG6" s="39"/>
      <c r="AH6" s="38" t="s">
        <v>165</v>
      </c>
      <c r="AI6" s="38" t="s">
        <v>165</v>
      </c>
      <c r="AJ6" s="38" t="s">
        <v>165</v>
      </c>
      <c r="AK6" s="38" t="s">
        <v>165</v>
      </c>
      <c r="AL6" s="38" t="s">
        <v>165</v>
      </c>
      <c r="AM6" s="38" t="s">
        <v>165</v>
      </c>
      <c r="AN6" s="38" t="s">
        <v>165</v>
      </c>
      <c r="AO6" s="37" t="s">
        <v>27</v>
      </c>
      <c r="AP6" s="38"/>
      <c r="AQ6" s="36" t="s">
        <v>113</v>
      </c>
      <c r="AR6" s="36" t="s">
        <v>113</v>
      </c>
    </row>
    <row r="7" spans="1:44" s="16" customFormat="1" x14ac:dyDescent="0.35">
      <c r="A7" s="34" t="s">
        <v>0</v>
      </c>
      <c r="B7" s="35" t="s">
        <v>22</v>
      </c>
      <c r="C7" s="64">
        <f>IF(G7=34.5,500*P7,50*P7) + IF(H7=3,10000*P7,50*P7) + 200*P7 + VLOOKUP(I7,List!$B$3:$C$5,2,0)*P7 + VLOOKUP(J7,List!$E$3:$F$5,2,0)*P7 + T7*2 + S7*4 + U7*1000 + V7*100 +VLOOKUP(W7,List!$H$3:$I$13,2,0) - X7*L7*5 - IF(AD7="NA",0,AD7*100) - IF(AF7="NA",0,P7*2) - IF(AH7="X",P7*2,0) - IF(AI7="X",P7*2,0) - IF(AJ7="X",P7*2,0) - IF(AK7="X",L7*2,0) - IF(AL7="X",P7*2,0) - IF(AM7="X",P7*2,0) - IF(AN7="X",P7*2,0)</f>
        <v>2950.9800000000009</v>
      </c>
      <c r="D7" s="64">
        <f t="shared" si="0"/>
        <v>2950.9800000000009</v>
      </c>
      <c r="E7" s="93">
        <f t="shared" si="1"/>
        <v>2.6648577854136501E-2</v>
      </c>
      <c r="F7" s="64">
        <f t="shared" si="2"/>
        <v>12</v>
      </c>
      <c r="G7" s="31">
        <v>4.16</v>
      </c>
      <c r="H7" s="31">
        <v>2</v>
      </c>
      <c r="I7" s="28" t="s">
        <v>81</v>
      </c>
      <c r="J7" s="28" t="s">
        <v>81</v>
      </c>
      <c r="K7" s="4">
        <v>2046</v>
      </c>
      <c r="L7" s="113">
        <v>1007</v>
      </c>
      <c r="M7" s="4">
        <v>0</v>
      </c>
      <c r="N7" s="4">
        <v>0</v>
      </c>
      <c r="O7" s="4">
        <v>0</v>
      </c>
      <c r="P7" s="114">
        <v>17.68</v>
      </c>
      <c r="Q7" s="114">
        <v>0</v>
      </c>
      <c r="R7" s="44">
        <v>1.8</v>
      </c>
      <c r="S7" s="115">
        <v>86</v>
      </c>
      <c r="T7" s="114">
        <v>30</v>
      </c>
      <c r="U7" s="44">
        <v>0</v>
      </c>
      <c r="V7" s="114">
        <v>0</v>
      </c>
      <c r="W7" s="4">
        <v>5</v>
      </c>
      <c r="X7" s="76">
        <v>0.9</v>
      </c>
      <c r="Y7" s="39"/>
      <c r="Z7" s="36"/>
      <c r="AA7" s="39"/>
      <c r="AB7" s="36"/>
      <c r="AC7" s="38"/>
      <c r="AD7" s="81">
        <v>1</v>
      </c>
      <c r="AE7" s="36"/>
      <c r="AF7" s="38" t="s">
        <v>165</v>
      </c>
      <c r="AG7" s="41"/>
      <c r="AH7" s="38" t="s">
        <v>165</v>
      </c>
      <c r="AI7" s="38" t="s">
        <v>165</v>
      </c>
      <c r="AJ7" s="38" t="s">
        <v>165</v>
      </c>
      <c r="AK7" s="38" t="s">
        <v>165</v>
      </c>
      <c r="AL7" s="38" t="s">
        <v>165</v>
      </c>
      <c r="AM7" s="38" t="s">
        <v>165</v>
      </c>
      <c r="AN7" s="38" t="s">
        <v>165</v>
      </c>
      <c r="AO7" s="39" t="s">
        <v>109</v>
      </c>
      <c r="AP7" s="38"/>
      <c r="AQ7" s="36" t="s">
        <v>113</v>
      </c>
      <c r="AR7" s="36" t="s">
        <v>113</v>
      </c>
    </row>
    <row r="8" spans="1:44" x14ac:dyDescent="0.35">
      <c r="A8" s="32" t="s">
        <v>41</v>
      </c>
      <c r="B8" s="33" t="s">
        <v>16</v>
      </c>
      <c r="C8" s="64">
        <f>IF(G8=34.5,500*P8,50*P8) + IF(H8=3,10000*P8,50*P8) + 200*P8 + VLOOKUP(I8,List!$B$3:$C$5,2,0)*P8 + VLOOKUP(J8,List!$E$3:$F$5,2,0)*P8 + T8*2 + S8*4 + U8*1000 + V8*100 +VLOOKUP(W8,List!$H$3:$I$13,2,0) - X8*L8*5 - IF(AD8="NA",0,AD8*100) - IF(AF8="NA",0,P8*2) - IF(AH8="X",P8*2,0) - IF(AI8="X",P8*2,0) - IF(AJ8="X",P8*2,0) - IF(AK8="X",L8*2,0) - IF(AL8="X",P8*2,0) - IF(AM8="X",P8*2,0) - IF(AN8="X",P8*2,0)</f>
        <v>7538.0466666666671</v>
      </c>
      <c r="D8" s="64">
        <f t="shared" si="0"/>
        <v>7538.0466666666671</v>
      </c>
      <c r="E8" s="93">
        <f t="shared" si="1"/>
        <v>6.8071699389619975E-2</v>
      </c>
      <c r="F8" s="64">
        <f t="shared" si="2"/>
        <v>4</v>
      </c>
      <c r="G8" s="28">
        <v>4.16</v>
      </c>
      <c r="H8" s="28">
        <v>2</v>
      </c>
      <c r="I8" s="28" t="s">
        <v>81</v>
      </c>
      <c r="J8" s="28" t="s">
        <v>81</v>
      </c>
      <c r="K8" s="3">
        <v>1523</v>
      </c>
      <c r="L8" s="113">
        <v>923</v>
      </c>
      <c r="M8" s="4">
        <v>0</v>
      </c>
      <c r="N8" s="4">
        <v>0</v>
      </c>
      <c r="O8" s="4">
        <v>0</v>
      </c>
      <c r="P8" s="114">
        <v>15.83</v>
      </c>
      <c r="Q8" s="114">
        <v>0</v>
      </c>
      <c r="R8" s="44">
        <v>8.09</v>
      </c>
      <c r="S8" s="115">
        <v>56</v>
      </c>
      <c r="T8" s="116">
        <v>0</v>
      </c>
      <c r="U8" s="44">
        <v>0</v>
      </c>
      <c r="V8" s="114">
        <v>10</v>
      </c>
      <c r="W8" s="4">
        <v>6</v>
      </c>
      <c r="X8" s="75">
        <v>0</v>
      </c>
      <c r="Y8" s="39"/>
      <c r="Z8" s="36"/>
      <c r="AA8" s="38"/>
      <c r="AB8" s="36"/>
      <c r="AC8" s="38"/>
      <c r="AD8" s="80">
        <v>0.33333333333333331</v>
      </c>
      <c r="AE8" s="36"/>
      <c r="AF8" s="38" t="s">
        <v>165</v>
      </c>
      <c r="AG8" s="36"/>
      <c r="AH8" s="38" t="s">
        <v>165</v>
      </c>
      <c r="AI8" s="38" t="s">
        <v>165</v>
      </c>
      <c r="AJ8" s="38" t="s">
        <v>165</v>
      </c>
      <c r="AK8" s="38" t="s">
        <v>165</v>
      </c>
      <c r="AL8" s="38" t="s">
        <v>165</v>
      </c>
      <c r="AM8" s="38" t="s">
        <v>165</v>
      </c>
      <c r="AN8" s="38" t="s">
        <v>165</v>
      </c>
      <c r="AO8" s="38"/>
      <c r="AP8" s="38"/>
      <c r="AQ8" s="36" t="s">
        <v>113</v>
      </c>
      <c r="AR8" s="36" t="s">
        <v>113</v>
      </c>
    </row>
    <row r="9" spans="1:44" x14ac:dyDescent="0.35">
      <c r="A9" s="32" t="s">
        <v>15</v>
      </c>
      <c r="B9" s="33" t="s">
        <v>28</v>
      </c>
      <c r="C9" s="64">
        <f>IF(G9=34.5,500*P9,50*P9) + IF(H9=3,10000*P9,50*P9) + 200*P9 + VLOOKUP(I9,List!$B$3:$C$5,2,0)*P9 + VLOOKUP(J9,List!$E$3:$F$5,2,0)*P9 + T9*2 + S9*4 + U9*1000 + V9*100 +VLOOKUP(W9,List!$H$3:$I$13,2,0) - X9*L9*5 - IF(AD9="NA",0,AD9*100) - IF(AF9="NA",0,P9*2) - IF(AH9="X",P9*2,0) - IF(AI9="X",P9*2,0) - IF(AJ9="X",P9*2,0) - IF(AK9="X",L9*2,0) - IF(AL9="X",P9*2,0) - IF(AM9="X",P9*2,0) - IF(AN9="X",P9*2,0)</f>
        <v>3415.6728571428575</v>
      </c>
      <c r="D9" s="64">
        <f t="shared" si="0"/>
        <v>3415.6728571428575</v>
      </c>
      <c r="E9" s="93">
        <f t="shared" si="1"/>
        <v>3.0844947799657154E-2</v>
      </c>
      <c r="F9" s="64">
        <f t="shared" si="2"/>
        <v>11</v>
      </c>
      <c r="G9" s="28">
        <v>4.16</v>
      </c>
      <c r="H9" s="28">
        <v>2</v>
      </c>
      <c r="I9" s="28" t="s">
        <v>179</v>
      </c>
      <c r="J9" s="28" t="s">
        <v>81</v>
      </c>
      <c r="K9" s="3">
        <v>2533</v>
      </c>
      <c r="L9" s="113">
        <v>1058</v>
      </c>
      <c r="M9" s="4">
        <v>0</v>
      </c>
      <c r="N9" s="4">
        <v>0</v>
      </c>
      <c r="O9" s="4">
        <v>0</v>
      </c>
      <c r="P9" s="114">
        <v>21.83</v>
      </c>
      <c r="Q9" s="114">
        <v>0</v>
      </c>
      <c r="R9" s="44">
        <v>7.41</v>
      </c>
      <c r="S9" s="115">
        <v>7</v>
      </c>
      <c r="T9" s="116">
        <v>0</v>
      </c>
      <c r="U9" s="44">
        <v>0</v>
      </c>
      <c r="V9" s="114">
        <v>0</v>
      </c>
      <c r="W9" s="4" t="s">
        <v>148</v>
      </c>
      <c r="X9" s="77">
        <v>0.64</v>
      </c>
      <c r="Y9" s="38"/>
      <c r="Z9" s="36"/>
      <c r="AA9" s="38"/>
      <c r="AB9" s="43"/>
      <c r="AC9" s="38"/>
      <c r="AD9" s="80">
        <v>0.82857142857142863</v>
      </c>
      <c r="AE9" s="36"/>
      <c r="AF9" s="38" t="s">
        <v>165</v>
      </c>
      <c r="AG9" s="36"/>
      <c r="AH9" s="38" t="s">
        <v>165</v>
      </c>
      <c r="AI9" s="38" t="s">
        <v>165</v>
      </c>
      <c r="AJ9" s="38" t="s">
        <v>165</v>
      </c>
      <c r="AK9" s="38" t="s">
        <v>165</v>
      </c>
      <c r="AL9" s="38" t="s">
        <v>165</v>
      </c>
      <c r="AM9" s="38" t="s">
        <v>165</v>
      </c>
      <c r="AN9" s="38" t="s">
        <v>165</v>
      </c>
      <c r="AO9" s="38"/>
      <c r="AP9" s="38"/>
      <c r="AQ9" s="36" t="s">
        <v>113</v>
      </c>
      <c r="AR9" s="36" t="s">
        <v>113</v>
      </c>
    </row>
    <row r="10" spans="1:44" x14ac:dyDescent="0.35">
      <c r="A10" s="32" t="s">
        <v>42</v>
      </c>
      <c r="B10" s="33" t="s">
        <v>7</v>
      </c>
      <c r="C10" s="64">
        <f>IF(G10=34.5,500*P10,50*P10) + IF(H10=3,10000*P10,50*P10) + 200*P10 + VLOOKUP(I10,List!$B$3:$C$5,2,0)*P10 + VLOOKUP(J10,List!$E$3:$F$5,2,0)*P10 + T10*2 + S10*4 + U10*1000 + V10*100 +VLOOKUP(W10,List!$H$3:$I$13,2,0) - X10*L10*5 - IF(AD10="NA",0,AD10*100) - IF(AF10="NA",0,P10*2) - IF(AH10="X",P10*2,0) - IF(AI10="X",P10*2,0) - IF(AJ10="X",P10*2,0) - IF(AK10="X",L10*2,0) - IF(AL10="X",P10*2,0) - IF(AM10="X",P10*2,0) - IF(AN10="X",P10*2,0)</f>
        <v>5206.2900000000018</v>
      </c>
      <c r="D10" s="64">
        <f t="shared" si="0"/>
        <v>5206.2900000000018</v>
      </c>
      <c r="E10" s="93">
        <f t="shared" si="1"/>
        <v>4.7014966010007632E-2</v>
      </c>
      <c r="F10" s="64">
        <f t="shared" si="2"/>
        <v>6</v>
      </c>
      <c r="G10" s="28">
        <v>4.16</v>
      </c>
      <c r="H10" s="28">
        <v>2</v>
      </c>
      <c r="I10" s="28" t="s">
        <v>179</v>
      </c>
      <c r="J10" s="28" t="s">
        <v>81</v>
      </c>
      <c r="K10" s="3">
        <v>537</v>
      </c>
      <c r="L10" s="113">
        <v>602</v>
      </c>
      <c r="M10" s="4">
        <v>0</v>
      </c>
      <c r="N10" s="4">
        <v>0</v>
      </c>
      <c r="O10" s="4">
        <v>0</v>
      </c>
      <c r="P10" s="114">
        <v>16.39</v>
      </c>
      <c r="Q10" s="114">
        <v>1.25</v>
      </c>
      <c r="R10" s="44">
        <v>2.95</v>
      </c>
      <c r="S10" s="114">
        <v>0</v>
      </c>
      <c r="T10" s="115">
        <v>38</v>
      </c>
      <c r="U10" s="44">
        <v>0</v>
      </c>
      <c r="V10" s="114">
        <v>2</v>
      </c>
      <c r="W10" s="4" t="s">
        <v>148</v>
      </c>
      <c r="X10" s="77">
        <v>0.2</v>
      </c>
      <c r="Y10" s="37" t="s">
        <v>77</v>
      </c>
      <c r="Z10" s="36"/>
      <c r="AA10" s="39"/>
      <c r="AB10" s="36"/>
      <c r="AC10" s="36"/>
      <c r="AD10" s="82" t="s">
        <v>27</v>
      </c>
      <c r="AE10" s="39"/>
      <c r="AF10" s="38" t="s">
        <v>165</v>
      </c>
      <c r="AG10" s="36"/>
      <c r="AH10" s="38" t="s">
        <v>165</v>
      </c>
      <c r="AI10" s="38" t="s">
        <v>165</v>
      </c>
      <c r="AJ10" s="38" t="s">
        <v>165</v>
      </c>
      <c r="AK10" s="38" t="s">
        <v>165</v>
      </c>
      <c r="AL10" s="38" t="s">
        <v>165</v>
      </c>
      <c r="AM10" s="38" t="s">
        <v>165</v>
      </c>
      <c r="AN10" s="38" t="s">
        <v>165</v>
      </c>
      <c r="AO10" s="39" t="s">
        <v>110</v>
      </c>
      <c r="AP10" s="38"/>
      <c r="AQ10" s="36" t="s">
        <v>113</v>
      </c>
      <c r="AR10" s="36" t="s">
        <v>113</v>
      </c>
    </row>
    <row r="11" spans="1:44" x14ac:dyDescent="0.35">
      <c r="A11" s="32" t="s">
        <v>3</v>
      </c>
      <c r="B11" s="33" t="s">
        <v>29</v>
      </c>
      <c r="C11" s="64">
        <f>IF(G11=34.5,500*P11,50*P11) + IF(H11=3,10000*P11,50*P11) + 200*P11 + VLOOKUP(I11,List!$B$3:$C$5,2,0)*P11 + VLOOKUP(J11,List!$E$3:$F$5,2,0)*P11 + T11*2 + S11*4 + U11*1000 + V11*100 +VLOOKUP(W11,List!$H$3:$I$13,2,0) - X11*L11*5 - IF(AD11="NA",0,AD11*100) - IF(AF11="NA",0,P11*2) - IF(AH11="X",P11*2,0) - IF(AI11="X",P11*2,0) - IF(AJ11="X",P11*2,0) - IF(AK11="X",L11*2,0) - IF(AL11="X",P11*2,0) - IF(AM11="X",P11*2,0) - IF(AN11="X",P11*2,0)</f>
        <v>4059.9800000000014</v>
      </c>
      <c r="D11" s="64">
        <f t="shared" si="0"/>
        <v>4059.9800000000014</v>
      </c>
      <c r="E11" s="93">
        <f t="shared" si="1"/>
        <v>3.6663309516241083E-2</v>
      </c>
      <c r="F11" s="64">
        <f t="shared" si="2"/>
        <v>8</v>
      </c>
      <c r="G11" s="28">
        <v>4.16</v>
      </c>
      <c r="H11" s="28">
        <v>2</v>
      </c>
      <c r="I11" s="28" t="s">
        <v>81</v>
      </c>
      <c r="J11" s="28" t="s">
        <v>179</v>
      </c>
      <c r="K11" s="3">
        <v>1984</v>
      </c>
      <c r="L11" s="113">
        <v>508</v>
      </c>
      <c r="M11" s="4">
        <v>0</v>
      </c>
      <c r="N11" s="4">
        <v>0</v>
      </c>
      <c r="O11" s="4">
        <v>0</v>
      </c>
      <c r="P11" s="114">
        <v>10.18</v>
      </c>
      <c r="Q11" s="114">
        <v>0</v>
      </c>
      <c r="R11" s="44">
        <v>0.27</v>
      </c>
      <c r="S11" s="114">
        <v>88</v>
      </c>
      <c r="T11" s="114">
        <v>0</v>
      </c>
      <c r="U11" s="44">
        <v>0</v>
      </c>
      <c r="V11" s="114">
        <v>4</v>
      </c>
      <c r="W11" s="4">
        <v>9</v>
      </c>
      <c r="X11" s="75">
        <v>0</v>
      </c>
      <c r="Y11" s="36"/>
      <c r="Z11" s="36"/>
      <c r="AA11" s="39"/>
      <c r="AB11" s="36"/>
      <c r="AC11" s="38"/>
      <c r="AD11" s="80">
        <v>0.6</v>
      </c>
      <c r="AE11" s="38"/>
      <c r="AF11" s="87"/>
      <c r="AG11" s="36"/>
      <c r="AH11" s="38" t="s">
        <v>165</v>
      </c>
      <c r="AI11" s="38" t="s">
        <v>165</v>
      </c>
      <c r="AJ11" s="38" t="s">
        <v>165</v>
      </c>
      <c r="AK11" s="38" t="s">
        <v>165</v>
      </c>
      <c r="AL11" s="38" t="s">
        <v>165</v>
      </c>
      <c r="AM11" s="38" t="s">
        <v>165</v>
      </c>
      <c r="AN11" s="38" t="s">
        <v>165</v>
      </c>
      <c r="AO11" s="39" t="s">
        <v>110</v>
      </c>
      <c r="AP11" s="38"/>
      <c r="AQ11" s="36" t="s">
        <v>113</v>
      </c>
      <c r="AR11" s="36" t="s">
        <v>113</v>
      </c>
    </row>
    <row r="12" spans="1:44" x14ac:dyDescent="0.35">
      <c r="A12" s="32" t="s">
        <v>2</v>
      </c>
      <c r="B12" s="33" t="s">
        <v>29</v>
      </c>
      <c r="C12" s="64">
        <f>IF(G12=34.5,500*P12,50*P12) + IF(H12=3,10000*P12,50*P12) + 200*P12 + VLOOKUP(I12,List!$B$3:$C$5,2,0)*P12 + VLOOKUP(J12,List!$E$3:$F$5,2,0)*P12 + T12*2 + S12*4 + U12*1000 + V12*100 +VLOOKUP(W12,List!$H$3:$I$13,2,0) - X12*L12*5 - IF(AD12="NA",0,AD12*100) - IF(AF12="NA",0,P12*2) - IF(AH12="X",P12*2,0) - IF(AI12="X",P12*2,0) - IF(AJ12="X",P12*2,0) - IF(AK12="X",L12*2,0) - IF(AL12="X",P12*2,0) - IF(AM12="X",P12*2,0) - IF(AN12="X",P12*2,0)</f>
        <v>6659.2000000000025</v>
      </c>
      <c r="D12" s="64">
        <f t="shared" si="0"/>
        <v>6659.2000000000025</v>
      </c>
      <c r="E12" s="93">
        <f t="shared" si="1"/>
        <v>6.0135348137319057E-2</v>
      </c>
      <c r="F12" s="64">
        <f t="shared" si="2"/>
        <v>5</v>
      </c>
      <c r="G12" s="28">
        <v>4.16</v>
      </c>
      <c r="H12" s="28">
        <v>2</v>
      </c>
      <c r="I12" s="28" t="s">
        <v>81</v>
      </c>
      <c r="J12" s="28" t="s">
        <v>81</v>
      </c>
      <c r="K12" s="3">
        <v>1698</v>
      </c>
      <c r="L12" s="113">
        <v>567</v>
      </c>
      <c r="M12" s="4">
        <v>0</v>
      </c>
      <c r="N12" s="4">
        <v>0</v>
      </c>
      <c r="O12" s="4">
        <v>0</v>
      </c>
      <c r="P12" s="114">
        <v>13.2</v>
      </c>
      <c r="Q12" s="114">
        <v>0</v>
      </c>
      <c r="R12" s="44">
        <v>5.26</v>
      </c>
      <c r="S12" s="114">
        <v>76</v>
      </c>
      <c r="T12" s="114">
        <v>7</v>
      </c>
      <c r="U12" s="44">
        <v>0</v>
      </c>
      <c r="V12" s="114">
        <v>1</v>
      </c>
      <c r="W12" s="4">
        <v>1</v>
      </c>
      <c r="X12" s="75">
        <v>0</v>
      </c>
      <c r="Y12" s="36"/>
      <c r="Z12" s="36"/>
      <c r="AA12" s="39"/>
      <c r="AB12" s="36"/>
      <c r="AC12" s="38"/>
      <c r="AD12" s="80">
        <v>0.4</v>
      </c>
      <c r="AE12" s="38"/>
      <c r="AF12" s="87"/>
      <c r="AG12" s="36"/>
      <c r="AH12" s="38" t="s">
        <v>165</v>
      </c>
      <c r="AI12" s="38" t="s">
        <v>165</v>
      </c>
      <c r="AJ12" s="38" t="s">
        <v>165</v>
      </c>
      <c r="AK12" s="38" t="s">
        <v>165</v>
      </c>
      <c r="AL12" s="38" t="s">
        <v>165</v>
      </c>
      <c r="AM12" s="38" t="s">
        <v>165</v>
      </c>
      <c r="AN12" s="38" t="s">
        <v>165</v>
      </c>
      <c r="AO12" s="39" t="s">
        <v>110</v>
      </c>
      <c r="AP12" s="38"/>
      <c r="AQ12" s="36" t="s">
        <v>113</v>
      </c>
      <c r="AR12" s="36" t="s">
        <v>113</v>
      </c>
    </row>
    <row r="13" spans="1:44" x14ac:dyDescent="0.35">
      <c r="A13" s="32" t="s">
        <v>14</v>
      </c>
      <c r="B13" s="33" t="s">
        <v>28</v>
      </c>
      <c r="C13" s="64">
        <f>IF(G13=34.5,500*P13,50*P13) + IF(H13=3,10000*P13,50*P13) + 200*P13 + VLOOKUP(I13,List!$B$3:$C$5,2,0)*P13 + VLOOKUP(J13,List!$E$3:$F$5,2,0)*P13 + T13*2 + S13*4 + U13*1000 + V13*100 +VLOOKUP(W13,List!$H$3:$I$13,2,0) - X13*L13*5 - IF(AD13="NA",0,AD13*100) - IF(AF13="NA",0,P13*2) - IF(AH13="X",P13*2,0) - IF(AI13="X",P13*2,0) - IF(AJ13="X",P13*2,0) - IF(AK13="X",L13*2,0) - IF(AL13="X",P13*2,0) - IF(AM13="X",P13*2,0) - IF(AN13="X",P13*2,0)</f>
        <v>3493.0166666666682</v>
      </c>
      <c r="D13" s="64">
        <f t="shared" si="0"/>
        <v>3493.0166666666682</v>
      </c>
      <c r="E13" s="93">
        <f t="shared" si="1"/>
        <v>3.1543394596867155E-2</v>
      </c>
      <c r="F13" s="64">
        <f t="shared" si="2"/>
        <v>10</v>
      </c>
      <c r="G13" s="28">
        <v>4.16</v>
      </c>
      <c r="H13" s="28">
        <v>2</v>
      </c>
      <c r="I13" s="28" t="s">
        <v>179</v>
      </c>
      <c r="J13" s="28" t="s">
        <v>81</v>
      </c>
      <c r="K13" s="3">
        <v>1895</v>
      </c>
      <c r="L13" s="113">
        <v>549</v>
      </c>
      <c r="M13" s="4">
        <v>0</v>
      </c>
      <c r="N13" s="4">
        <v>0</v>
      </c>
      <c r="O13" s="4">
        <v>0</v>
      </c>
      <c r="P13" s="114">
        <v>9.85</v>
      </c>
      <c r="Q13" s="114">
        <v>0</v>
      </c>
      <c r="R13" s="44">
        <v>2</v>
      </c>
      <c r="S13" s="114">
        <v>69</v>
      </c>
      <c r="T13" s="116">
        <v>0</v>
      </c>
      <c r="U13" s="44">
        <v>0</v>
      </c>
      <c r="V13" s="114">
        <v>0</v>
      </c>
      <c r="W13" s="4">
        <v>8</v>
      </c>
      <c r="X13" s="75">
        <v>0</v>
      </c>
      <c r="Y13" s="36"/>
      <c r="Z13" s="36"/>
      <c r="AA13" s="38"/>
      <c r="AB13" s="36"/>
      <c r="AC13" s="36"/>
      <c r="AD13" s="80">
        <v>0.33333333333333331</v>
      </c>
      <c r="AE13" s="36"/>
      <c r="AF13" s="38" t="s">
        <v>165</v>
      </c>
      <c r="AG13" s="36"/>
      <c r="AH13" s="38" t="s">
        <v>165</v>
      </c>
      <c r="AI13" s="38" t="s">
        <v>165</v>
      </c>
      <c r="AJ13" s="38" t="s">
        <v>165</v>
      </c>
      <c r="AK13" s="38" t="s">
        <v>165</v>
      </c>
      <c r="AL13" s="38" t="s">
        <v>165</v>
      </c>
      <c r="AM13" s="38" t="s">
        <v>165</v>
      </c>
      <c r="AN13" s="38" t="s">
        <v>165</v>
      </c>
      <c r="AO13" s="38"/>
      <c r="AP13" s="38"/>
      <c r="AQ13" s="36" t="s">
        <v>113</v>
      </c>
      <c r="AR13" s="36" t="s">
        <v>113</v>
      </c>
    </row>
    <row r="14" spans="1:44" x14ac:dyDescent="0.35">
      <c r="A14" s="32" t="s">
        <v>8</v>
      </c>
      <c r="B14" s="33" t="s">
        <v>21</v>
      </c>
      <c r="C14" s="64">
        <f>IF(G14=34.5,500*P14,50*P14) + IF(H14=3,10000*P14,50*P14) + 200*P14 + VLOOKUP(I14,List!$B$3:$C$5,2,0)*P14 + VLOOKUP(J14,List!$E$3:$F$5,2,0)*P14 + T14*2 + S14*4 + U14*1000 + V14*100 +VLOOKUP(W14,List!$H$3:$I$13,2,0) - X14*L14*5 - IF(AD14="NA",0,AD14*100) - IF(AF14="NA",0,P14*2) - IF(AH14="X",P14*2,0) - IF(AI14="X",P14*2,0) - IF(AJ14="X",P14*2,0) - IF(AK14="X",L14*2,0) - IF(AL14="X",P14*2,0) - IF(AM14="X",P14*2,0) - IF(AN14="X",P14*2,0)</f>
        <v>3883.369999999999</v>
      </c>
      <c r="D14" s="64">
        <f t="shared" si="0"/>
        <v>3883.369999999999</v>
      </c>
      <c r="E14" s="93">
        <f t="shared" si="1"/>
        <v>3.5068447695822402E-2</v>
      </c>
      <c r="F14" s="64">
        <f t="shared" si="2"/>
        <v>9</v>
      </c>
      <c r="G14" s="28">
        <v>4.16</v>
      </c>
      <c r="H14" s="28">
        <v>2</v>
      </c>
      <c r="I14" s="28" t="s">
        <v>81</v>
      </c>
      <c r="J14" s="28" t="s">
        <v>179</v>
      </c>
      <c r="K14" s="3">
        <v>1918</v>
      </c>
      <c r="L14" s="113">
        <v>505</v>
      </c>
      <c r="M14" s="4">
        <v>0</v>
      </c>
      <c r="N14" s="4">
        <v>0</v>
      </c>
      <c r="O14" s="4">
        <v>0</v>
      </c>
      <c r="P14" s="114">
        <v>10.67</v>
      </c>
      <c r="Q14" s="114">
        <v>0</v>
      </c>
      <c r="R14" s="44">
        <v>0.5</v>
      </c>
      <c r="S14" s="114">
        <v>52</v>
      </c>
      <c r="T14" s="116">
        <v>0</v>
      </c>
      <c r="U14" s="44">
        <v>0</v>
      </c>
      <c r="V14" s="114">
        <v>3</v>
      </c>
      <c r="W14" s="4" t="s">
        <v>148</v>
      </c>
      <c r="X14" s="75">
        <v>0</v>
      </c>
      <c r="Y14" s="36"/>
      <c r="Z14" s="36"/>
      <c r="AA14" s="42"/>
      <c r="AB14" s="36"/>
      <c r="AC14" s="36"/>
      <c r="AD14" s="79">
        <v>0</v>
      </c>
      <c r="AE14" s="36"/>
      <c r="AF14" s="38" t="s">
        <v>165</v>
      </c>
      <c r="AG14" s="36"/>
      <c r="AH14" s="38" t="s">
        <v>165</v>
      </c>
      <c r="AI14" s="38" t="s">
        <v>165</v>
      </c>
      <c r="AJ14" s="38" t="s">
        <v>165</v>
      </c>
      <c r="AK14" s="38" t="s">
        <v>165</v>
      </c>
      <c r="AL14" s="38" t="s">
        <v>165</v>
      </c>
      <c r="AM14" s="38" t="s">
        <v>165</v>
      </c>
      <c r="AN14" s="38" t="s">
        <v>165</v>
      </c>
      <c r="AO14" s="39" t="s">
        <v>109</v>
      </c>
      <c r="AP14" s="38"/>
      <c r="AQ14" s="36" t="s">
        <v>113</v>
      </c>
      <c r="AR14" s="36" t="s">
        <v>113</v>
      </c>
    </row>
    <row r="15" spans="1:44" x14ac:dyDescent="0.35">
      <c r="A15" s="32" t="s">
        <v>43</v>
      </c>
      <c r="B15" s="33" t="s">
        <v>21</v>
      </c>
      <c r="C15" s="64">
        <f>IF(G15=34.5,500*P15,50*P15) + IF(H15=3,10000*P15,50*P15) + 200*P15 + VLOOKUP(I15,List!$B$3:$C$5,2,0)*P15 + VLOOKUP(J15,List!$E$3:$F$5,2,0)*P15 + T15*2 + S15*4 + U15*1000 + V15*100 +VLOOKUP(W15,List!$H$3:$I$13,2,0) - X15*L15*5 - IF(AD15="NA",0,AD15*100) - IF(AF15="NA",0,P15*2) - IF(AH15="X",P15*2,0) - IF(AI15="X",P15*2,0) - IF(AJ15="X",P15*2,0) - IF(AK15="X",L15*2,0) - IF(AL15="X",P15*2,0) - IF(AM15="X",P15*2,0) - IF(AN15="X",P15*2,0)</f>
        <v>2649.6900000000005</v>
      </c>
      <c r="D15" s="64">
        <f t="shared" si="0"/>
        <v>2649.6900000000005</v>
      </c>
      <c r="E15" s="93">
        <f t="shared" si="1"/>
        <v>2.392780373107474E-2</v>
      </c>
      <c r="F15" s="64">
        <f t="shared" si="2"/>
        <v>13</v>
      </c>
      <c r="G15" s="28">
        <v>4.16</v>
      </c>
      <c r="H15" s="28">
        <v>2</v>
      </c>
      <c r="I15" s="28" t="s">
        <v>81</v>
      </c>
      <c r="J15" s="28" t="s">
        <v>179</v>
      </c>
      <c r="K15" s="3">
        <v>1506</v>
      </c>
      <c r="L15" s="113">
        <v>348</v>
      </c>
      <c r="M15" s="4">
        <v>0</v>
      </c>
      <c r="N15" s="4">
        <v>0</v>
      </c>
      <c r="O15" s="4">
        <v>0</v>
      </c>
      <c r="P15" s="114">
        <v>7.79</v>
      </c>
      <c r="Q15" s="114">
        <v>0</v>
      </c>
      <c r="R15" s="44">
        <v>3.86</v>
      </c>
      <c r="S15" s="114">
        <v>36</v>
      </c>
      <c r="T15" s="116">
        <v>0</v>
      </c>
      <c r="U15" s="44">
        <v>0</v>
      </c>
      <c r="V15" s="114">
        <v>0</v>
      </c>
      <c r="W15" s="4" t="s">
        <v>148</v>
      </c>
      <c r="X15" s="75">
        <v>0</v>
      </c>
      <c r="Y15" s="36"/>
      <c r="Z15" s="36"/>
      <c r="AA15" s="38"/>
      <c r="AB15" s="36"/>
      <c r="AC15" s="36"/>
      <c r="AD15" s="79">
        <v>0</v>
      </c>
      <c r="AE15" s="36"/>
      <c r="AF15" s="38" t="s">
        <v>165</v>
      </c>
      <c r="AG15" s="36"/>
      <c r="AH15" s="38" t="s">
        <v>165</v>
      </c>
      <c r="AI15" s="38" t="s">
        <v>165</v>
      </c>
      <c r="AJ15" s="38" t="s">
        <v>165</v>
      </c>
      <c r="AK15" s="38" t="s">
        <v>165</v>
      </c>
      <c r="AL15" s="38" t="s">
        <v>165</v>
      </c>
      <c r="AM15" s="38" t="s">
        <v>165</v>
      </c>
      <c r="AN15" s="38" t="s">
        <v>165</v>
      </c>
      <c r="AO15" s="39" t="s">
        <v>109</v>
      </c>
      <c r="AP15" s="38"/>
      <c r="AQ15" s="36" t="s">
        <v>113</v>
      </c>
      <c r="AR15" s="36" t="s">
        <v>113</v>
      </c>
    </row>
    <row r="16" spans="1:44" x14ac:dyDescent="0.35">
      <c r="A16" s="32" t="s">
        <v>44</v>
      </c>
      <c r="B16" s="33" t="s">
        <v>13</v>
      </c>
      <c r="C16" s="64">
        <f>IF(G16=34.5,500*P16,50*P16) + IF(H16=3,10000*P16,50*P16) + 200*P16 + VLOOKUP(I16,List!$B$3:$C$5,2,0)*P16 + VLOOKUP(J16,List!$E$3:$F$5,2,0)*P16 + T16*2 + S16*4 + U16*1000 + V16*100 +VLOOKUP(W16,List!$H$3:$I$13,2,0) - X16*L16*5 - IF(AD16="NA",0,AD16*100) - IF(AF16="NA",0,P16*2) - IF(AH16="X",P16*2,0) - IF(AI16="X",P16*2,0) - IF(AJ16="X",P16*2,0) - IF(AK16="X",L16*2,0) - IF(AL16="X",P16*2,0) - IF(AM16="X",P16*2,0) - IF(AN16="X",P16*2,0)</f>
        <v>4515.75</v>
      </c>
      <c r="D16" s="64">
        <f t="shared" si="0"/>
        <v>4515.75</v>
      </c>
      <c r="E16" s="93">
        <f t="shared" si="1"/>
        <v>4.0779102347293733E-2</v>
      </c>
      <c r="F16" s="64">
        <f t="shared" si="2"/>
        <v>7</v>
      </c>
      <c r="G16" s="28">
        <v>4.16</v>
      </c>
      <c r="H16" s="28">
        <v>2</v>
      </c>
      <c r="I16" s="28" t="s">
        <v>179</v>
      </c>
      <c r="J16" s="28" t="s">
        <v>81</v>
      </c>
      <c r="K16" s="3">
        <v>1587</v>
      </c>
      <c r="L16" s="113">
        <v>615</v>
      </c>
      <c r="M16" s="4">
        <v>0</v>
      </c>
      <c r="N16" s="4">
        <v>0</v>
      </c>
      <c r="O16" s="4">
        <v>0</v>
      </c>
      <c r="P16" s="114">
        <v>13.25</v>
      </c>
      <c r="Q16" s="114">
        <v>0</v>
      </c>
      <c r="R16" s="44">
        <v>0.85</v>
      </c>
      <c r="S16" s="114">
        <v>33</v>
      </c>
      <c r="T16" s="114">
        <v>109</v>
      </c>
      <c r="U16" s="44">
        <v>0</v>
      </c>
      <c r="V16" s="114">
        <v>0</v>
      </c>
      <c r="W16" s="4" t="s">
        <v>148</v>
      </c>
      <c r="X16" s="75">
        <v>0</v>
      </c>
      <c r="Y16" s="36"/>
      <c r="Z16" s="36"/>
      <c r="AA16" s="39"/>
      <c r="AB16" s="36"/>
      <c r="AC16" s="36"/>
      <c r="AD16" s="80">
        <v>0.5</v>
      </c>
      <c r="AE16" s="36"/>
      <c r="AF16" s="38" t="s">
        <v>165</v>
      </c>
      <c r="AG16" s="36"/>
      <c r="AH16" s="38" t="s">
        <v>165</v>
      </c>
      <c r="AI16" s="38" t="s">
        <v>165</v>
      </c>
      <c r="AJ16" s="38" t="s">
        <v>165</v>
      </c>
      <c r="AK16" s="38" t="s">
        <v>165</v>
      </c>
      <c r="AL16" s="38" t="s">
        <v>165</v>
      </c>
      <c r="AM16" s="38" t="s">
        <v>165</v>
      </c>
      <c r="AN16" s="38" t="s">
        <v>165</v>
      </c>
      <c r="AO16" s="39" t="s">
        <v>109</v>
      </c>
      <c r="AP16" s="38"/>
      <c r="AQ16" s="36" t="s">
        <v>113</v>
      </c>
      <c r="AR16" s="36" t="s">
        <v>113</v>
      </c>
    </row>
    <row r="17" spans="1:44" x14ac:dyDescent="0.35">
      <c r="A17" s="32" t="s">
        <v>5</v>
      </c>
      <c r="B17" s="33" t="s">
        <v>30</v>
      </c>
      <c r="C17" s="64">
        <f>IF(G17=34.5,500*P17,50*P17) + IF(H17=3,10000*P17,50*P17) + 200*P17 + VLOOKUP(I17,List!$B$3:$C$5,2,0)*P17 + VLOOKUP(J17,List!$E$3:$F$5,2,0)*P17 + T17*2 + S17*4 + U17*1000 + V17*100 +VLOOKUP(W17,List!$H$3:$I$13,2,0) - X17*L17*5 - IF(AD17="NA",0,AD17*100) - IF(AF17="NA",0,P17*2) - IF(AH17="X",P17*2,0) - IF(AI17="X",P17*2,0) - IF(AJ17="X",P17*2,0) - IF(AK17="X",L17*2,0) - IF(AL17="X",P17*2,0) - IF(AM17="X",P17*2,0) - IF(AN17="X",P17*2,0)</f>
        <v>2018.8099999999997</v>
      </c>
      <c r="D17" s="64">
        <f t="shared" si="0"/>
        <v>2018.8099999999997</v>
      </c>
      <c r="E17" s="93">
        <f t="shared" si="1"/>
        <v>1.823069470403367E-2</v>
      </c>
      <c r="F17" s="64">
        <f t="shared" si="2"/>
        <v>18</v>
      </c>
      <c r="G17" s="28">
        <v>4.16</v>
      </c>
      <c r="H17" s="28">
        <v>2</v>
      </c>
      <c r="I17" s="28" t="s">
        <v>81</v>
      </c>
      <c r="J17" s="28" t="s">
        <v>83</v>
      </c>
      <c r="K17" s="3">
        <v>1023</v>
      </c>
      <c r="L17" s="113">
        <v>348</v>
      </c>
      <c r="M17" s="4">
        <v>0</v>
      </c>
      <c r="N17" s="4">
        <v>0</v>
      </c>
      <c r="O17" s="4">
        <v>0</v>
      </c>
      <c r="P17" s="114">
        <v>5.91</v>
      </c>
      <c r="Q17" s="114">
        <v>0</v>
      </c>
      <c r="R17" s="44">
        <v>3.95</v>
      </c>
      <c r="S17" s="114">
        <v>63</v>
      </c>
      <c r="T17" s="114">
        <v>76</v>
      </c>
      <c r="U17" s="44">
        <v>0</v>
      </c>
      <c r="V17" s="114">
        <v>1</v>
      </c>
      <c r="W17" s="4" t="s">
        <v>148</v>
      </c>
      <c r="X17" s="75">
        <v>0</v>
      </c>
      <c r="Y17" s="36"/>
      <c r="Z17" s="36"/>
      <c r="AA17" s="36"/>
      <c r="AB17" s="36"/>
      <c r="AC17" s="36"/>
      <c r="AD17" s="81">
        <v>1</v>
      </c>
      <c r="AE17" s="38"/>
      <c r="AF17" s="87"/>
      <c r="AG17" s="36"/>
      <c r="AH17" s="38" t="s">
        <v>165</v>
      </c>
      <c r="AI17" s="38" t="s">
        <v>165</v>
      </c>
      <c r="AJ17" s="38" t="s">
        <v>165</v>
      </c>
      <c r="AK17" s="38" t="s">
        <v>165</v>
      </c>
      <c r="AL17" s="38" t="s">
        <v>165</v>
      </c>
      <c r="AM17" s="38" t="s">
        <v>165</v>
      </c>
      <c r="AN17" s="38" t="s">
        <v>165</v>
      </c>
      <c r="AO17" s="38" t="s">
        <v>110</v>
      </c>
      <c r="AP17" s="38"/>
      <c r="AQ17" s="36" t="s">
        <v>113</v>
      </c>
      <c r="AR17" s="36" t="s">
        <v>113</v>
      </c>
    </row>
    <row r="18" spans="1:44" x14ac:dyDescent="0.35">
      <c r="A18" s="32" t="s">
        <v>4</v>
      </c>
      <c r="B18" s="33" t="s">
        <v>30</v>
      </c>
      <c r="C18" s="64">
        <f>IF(G18=34.5,500*P18,50*P18) + IF(H18=3,10000*P18,50*P18) + 200*P18 + VLOOKUP(I18,List!$B$3:$C$5,2,0)*P18 + VLOOKUP(J18,List!$E$3:$F$5,2,0)*P18 + T18*2 + S18*4 + U18*1000 + V18*100 +VLOOKUP(W18,List!$H$3:$I$13,2,0) - X18*L18*5 - IF(AD18="NA",0,AD18*100) - IF(AF18="NA",0,P18*2) - IF(AH18="X",P18*2,0) - IF(AI18="X",P18*2,0) - IF(AJ18="X",P18*2,0) - IF(AK18="X",L18*2,0) - IF(AL18="X",P18*2,0) - IF(AM18="X",P18*2,0) - IF(AN18="X",P18*2,0)</f>
        <v>2072.346666666665</v>
      </c>
      <c r="D18" s="64">
        <f t="shared" si="0"/>
        <v>2072.346666666665</v>
      </c>
      <c r="E18" s="93">
        <f t="shared" si="1"/>
        <v>1.8714153090643403E-2</v>
      </c>
      <c r="F18" s="64">
        <f t="shared" si="2"/>
        <v>17</v>
      </c>
      <c r="G18" s="28">
        <v>4.16</v>
      </c>
      <c r="H18" s="28">
        <v>2</v>
      </c>
      <c r="I18" s="28" t="s">
        <v>179</v>
      </c>
      <c r="J18" s="28" t="s">
        <v>179</v>
      </c>
      <c r="K18" s="3">
        <v>959</v>
      </c>
      <c r="L18" s="113">
        <v>323</v>
      </c>
      <c r="M18" s="4">
        <v>0</v>
      </c>
      <c r="N18" s="4">
        <v>0</v>
      </c>
      <c r="O18" s="4">
        <v>0</v>
      </c>
      <c r="P18" s="114">
        <v>7.38</v>
      </c>
      <c r="Q18" s="114">
        <v>0</v>
      </c>
      <c r="R18" s="44">
        <v>1.53</v>
      </c>
      <c r="S18" s="114">
        <v>16</v>
      </c>
      <c r="T18" s="114">
        <v>104</v>
      </c>
      <c r="U18" s="44">
        <v>0</v>
      </c>
      <c r="V18" s="114">
        <v>0</v>
      </c>
      <c r="W18" s="4" t="s">
        <v>148</v>
      </c>
      <c r="X18" s="75">
        <v>0</v>
      </c>
      <c r="Y18" s="36"/>
      <c r="Z18" s="36"/>
      <c r="AA18" s="39"/>
      <c r="AB18" s="36"/>
      <c r="AC18" s="36"/>
      <c r="AD18" s="80">
        <v>0.33333333333333331</v>
      </c>
      <c r="AE18" s="38"/>
      <c r="AF18" s="87"/>
      <c r="AG18" s="36"/>
      <c r="AH18" s="38" t="s">
        <v>165</v>
      </c>
      <c r="AI18" s="38" t="s">
        <v>165</v>
      </c>
      <c r="AJ18" s="38" t="s">
        <v>165</v>
      </c>
      <c r="AK18" s="38" t="s">
        <v>165</v>
      </c>
      <c r="AL18" s="38" t="s">
        <v>165</v>
      </c>
      <c r="AM18" s="38" t="s">
        <v>165</v>
      </c>
      <c r="AN18" s="38" t="s">
        <v>165</v>
      </c>
      <c r="AO18" s="38" t="s">
        <v>110</v>
      </c>
      <c r="AP18" s="38"/>
      <c r="AQ18" s="36" t="s">
        <v>113</v>
      </c>
      <c r="AR18" s="36" t="s">
        <v>113</v>
      </c>
    </row>
    <row r="19" spans="1:44" x14ac:dyDescent="0.35">
      <c r="A19" s="32" t="s">
        <v>45</v>
      </c>
      <c r="B19" s="33" t="s">
        <v>22</v>
      </c>
      <c r="C19" s="64">
        <f>IF(G19=34.5,500*P19,50*P19) + IF(H19=3,10000*P19,50*P19) + 200*P19 + VLOOKUP(I19,List!$B$3:$C$5,2,0)*P19 + VLOOKUP(J19,List!$E$3:$F$5,2,0)*P19 + T19*2 + S19*4 + U19*1000 + V19*100 +VLOOKUP(W19,List!$H$3:$I$13,2,0) - X19*L19*5 - IF(AD19="NA",0,AD19*100) - IF(AF19="NA",0,P19*2) - IF(AH19="X",P19*2,0) - IF(AI19="X",P19*2,0) - IF(AJ19="X",P19*2,0) - IF(AK19="X",L19*2,0) - IF(AL19="X",P19*2,0) - IF(AM19="X",P19*2,0) - IF(AN19="X",P19*2,0)</f>
        <v>585.4400000000004</v>
      </c>
      <c r="D19" s="64">
        <f t="shared" si="0"/>
        <v>585.4400000000004</v>
      </c>
      <c r="E19" s="93">
        <f t="shared" si="1"/>
        <v>5.2867669109670952E-3</v>
      </c>
      <c r="F19" s="64">
        <f t="shared" si="2"/>
        <v>21</v>
      </c>
      <c r="G19" s="28">
        <v>4.16</v>
      </c>
      <c r="H19" s="28">
        <v>2</v>
      </c>
      <c r="I19" s="28" t="s">
        <v>179</v>
      </c>
      <c r="J19" s="28" t="s">
        <v>83</v>
      </c>
      <c r="K19" s="3">
        <v>254</v>
      </c>
      <c r="L19" s="113">
        <v>83</v>
      </c>
      <c r="M19" s="4">
        <v>0</v>
      </c>
      <c r="N19" s="4">
        <v>0</v>
      </c>
      <c r="O19" s="4">
        <v>0</v>
      </c>
      <c r="P19" s="114">
        <v>1.34</v>
      </c>
      <c r="Q19" s="114">
        <v>0</v>
      </c>
      <c r="R19" s="44">
        <v>1.21</v>
      </c>
      <c r="S19" s="114">
        <v>13</v>
      </c>
      <c r="T19" s="114">
        <v>38</v>
      </c>
      <c r="U19" s="44">
        <v>0</v>
      </c>
      <c r="V19" s="114">
        <v>2</v>
      </c>
      <c r="W19" s="4" t="s">
        <v>148</v>
      </c>
      <c r="X19" s="75">
        <v>0</v>
      </c>
      <c r="Y19" s="36"/>
      <c r="Z19" s="36"/>
      <c r="AA19" s="36"/>
      <c r="AB19" s="36"/>
      <c r="AC19" s="36"/>
      <c r="AD19" s="82" t="s">
        <v>27</v>
      </c>
      <c r="AE19" s="36"/>
      <c r="AF19" s="38" t="s">
        <v>165</v>
      </c>
      <c r="AG19" s="36"/>
      <c r="AH19" s="38" t="s">
        <v>165</v>
      </c>
      <c r="AI19" s="38" t="s">
        <v>165</v>
      </c>
      <c r="AJ19" s="38" t="s">
        <v>165</v>
      </c>
      <c r="AK19" s="38" t="s">
        <v>165</v>
      </c>
      <c r="AL19" s="38" t="s">
        <v>165</v>
      </c>
      <c r="AM19" s="38" t="s">
        <v>165</v>
      </c>
      <c r="AN19" s="38" t="s">
        <v>165</v>
      </c>
      <c r="AO19" s="39" t="s">
        <v>109</v>
      </c>
      <c r="AP19" s="38"/>
      <c r="AQ19" s="36" t="s">
        <v>113</v>
      </c>
      <c r="AR19" s="36" t="s">
        <v>113</v>
      </c>
    </row>
    <row r="20" spans="1:44" x14ac:dyDescent="0.35">
      <c r="A20" s="32" t="s">
        <v>11</v>
      </c>
      <c r="B20" s="33" t="s">
        <v>31</v>
      </c>
      <c r="C20" s="64">
        <f>IF(G20=34.5,500*P20,50*P20) + IF(H20=3,10000*P20,50*P20) + 200*P20 + VLOOKUP(I20,List!$B$3:$C$5,2,0)*P20 + VLOOKUP(J20,List!$E$3:$F$5,2,0)*P20 + T20*2 + S20*4 + U20*1000 + V20*100 +VLOOKUP(W20,List!$H$3:$I$13,2,0) - X20*L20*5 - IF(AD20="NA",0,AD20*100) - IF(AF20="NA",0,P20*2) - IF(AH20="X",P20*2,0) - IF(AI20="X",P20*2,0) - IF(AJ20="X",P20*2,0) - IF(AK20="X",L20*2,0) - IF(AL20="X",P20*2,0) - IF(AM20="X",P20*2,0) - IF(AN20="X",P20*2,0)</f>
        <v>1749.9400000000003</v>
      </c>
      <c r="D20" s="64">
        <f t="shared" si="0"/>
        <v>1749.9400000000003</v>
      </c>
      <c r="E20" s="93">
        <f t="shared" si="1"/>
        <v>1.5802686676991244E-2</v>
      </c>
      <c r="F20" s="64">
        <f t="shared" si="2"/>
        <v>19</v>
      </c>
      <c r="G20" s="28">
        <v>4.16</v>
      </c>
      <c r="H20" s="28">
        <v>2</v>
      </c>
      <c r="I20" s="28" t="s">
        <v>81</v>
      </c>
      <c r="J20" s="28" t="s">
        <v>83</v>
      </c>
      <c r="K20" s="3">
        <v>1055</v>
      </c>
      <c r="L20" s="113">
        <v>277</v>
      </c>
      <c r="M20" s="4">
        <v>0</v>
      </c>
      <c r="N20" s="4">
        <v>0</v>
      </c>
      <c r="O20" s="4">
        <v>0</v>
      </c>
      <c r="P20" s="114">
        <v>5.09</v>
      </c>
      <c r="Q20" s="114">
        <v>0.82</v>
      </c>
      <c r="R20" s="44">
        <v>3</v>
      </c>
      <c r="S20" s="114">
        <v>15</v>
      </c>
      <c r="T20" s="114">
        <v>124</v>
      </c>
      <c r="U20" s="44">
        <v>0</v>
      </c>
      <c r="V20" s="114">
        <v>1</v>
      </c>
      <c r="W20" s="4" t="s">
        <v>148</v>
      </c>
      <c r="X20" s="77">
        <v>0.05</v>
      </c>
      <c r="Y20" s="36"/>
      <c r="Z20" s="39"/>
      <c r="AA20" s="39"/>
      <c r="AB20" s="36"/>
      <c r="AC20" s="36"/>
      <c r="AD20" s="80">
        <v>0.25</v>
      </c>
      <c r="AE20" s="36"/>
      <c r="AF20" s="38" t="s">
        <v>165</v>
      </c>
      <c r="AG20" s="36"/>
      <c r="AH20" s="38" t="s">
        <v>165</v>
      </c>
      <c r="AI20" s="38" t="s">
        <v>165</v>
      </c>
      <c r="AJ20" s="38" t="s">
        <v>165</v>
      </c>
      <c r="AK20" s="38" t="s">
        <v>165</v>
      </c>
      <c r="AL20" s="38" t="s">
        <v>165</v>
      </c>
      <c r="AM20" s="38" t="s">
        <v>165</v>
      </c>
      <c r="AN20" s="38" t="s">
        <v>165</v>
      </c>
      <c r="AO20" s="39" t="s">
        <v>111</v>
      </c>
      <c r="AP20" s="38"/>
      <c r="AQ20" s="36" t="s">
        <v>113</v>
      </c>
      <c r="AR20" s="36" t="s">
        <v>113</v>
      </c>
    </row>
    <row r="21" spans="1:44" x14ac:dyDescent="0.35">
      <c r="A21" s="32" t="s">
        <v>1</v>
      </c>
      <c r="B21" s="33" t="s">
        <v>22</v>
      </c>
      <c r="C21" s="64">
        <f>IF(G21=34.5,500*P21,50*P21) + IF(H21=3,10000*P21,50*P21) + 200*P21 + VLOOKUP(I21,List!$B$3:$C$5,2,0)*P21 + VLOOKUP(J21,List!$E$3:$F$5,2,0)*P21 + T21*2 + S21*4 + U21*1000 + V21*100 +VLOOKUP(W21,List!$H$3:$I$13,2,0) - X21*L21*5 - IF(AD21="NA",0,AD21*100) - IF(AF21="NA",0,P21*2) - IF(AH21="X",P21*2,0) - IF(AI21="X",P21*2,0) - IF(AJ21="X",P21*2,0) - IF(AK21="X",L21*2,0) - IF(AL21="X",P21*2,0) - IF(AM21="X",P21*2,0) - IF(AN21="X",P21*2,0)</f>
        <v>2323.3599999999997</v>
      </c>
      <c r="D21" s="64">
        <f t="shared" si="0"/>
        <v>2323.3599999999997</v>
      </c>
      <c r="E21" s="93">
        <f t="shared" si="1"/>
        <v>2.0980907984190524E-2</v>
      </c>
      <c r="F21" s="64">
        <f t="shared" si="2"/>
        <v>15</v>
      </c>
      <c r="G21" s="28">
        <v>4.16</v>
      </c>
      <c r="H21" s="28">
        <v>2</v>
      </c>
      <c r="I21" s="28" t="s">
        <v>179</v>
      </c>
      <c r="J21" s="28" t="s">
        <v>83</v>
      </c>
      <c r="K21" s="3">
        <v>1103</v>
      </c>
      <c r="L21" s="113">
        <v>453</v>
      </c>
      <c r="M21" s="4">
        <v>0</v>
      </c>
      <c r="N21" s="4">
        <v>0</v>
      </c>
      <c r="O21" s="4">
        <v>0</v>
      </c>
      <c r="P21" s="114">
        <v>7.46</v>
      </c>
      <c r="Q21" s="114">
        <v>0</v>
      </c>
      <c r="R21" s="44">
        <v>1.43</v>
      </c>
      <c r="S21" s="114">
        <v>60</v>
      </c>
      <c r="T21" s="114">
        <v>116</v>
      </c>
      <c r="U21" s="44">
        <v>0</v>
      </c>
      <c r="V21" s="114">
        <v>1</v>
      </c>
      <c r="W21" s="4">
        <v>7</v>
      </c>
      <c r="X21" s="75">
        <v>0</v>
      </c>
      <c r="Y21" s="36"/>
      <c r="Z21" s="36"/>
      <c r="AA21" s="36"/>
      <c r="AB21" s="36"/>
      <c r="AC21" s="38"/>
      <c r="AD21" s="81">
        <v>1</v>
      </c>
      <c r="AE21" s="36"/>
      <c r="AF21" s="38" t="s">
        <v>165</v>
      </c>
      <c r="AG21" s="36"/>
      <c r="AH21" s="38" t="s">
        <v>165</v>
      </c>
      <c r="AI21" s="38" t="s">
        <v>165</v>
      </c>
      <c r="AJ21" s="38" t="s">
        <v>165</v>
      </c>
      <c r="AK21" s="38" t="s">
        <v>165</v>
      </c>
      <c r="AL21" s="38" t="s">
        <v>165</v>
      </c>
      <c r="AM21" s="38" t="s">
        <v>165</v>
      </c>
      <c r="AN21" s="38" t="s">
        <v>165</v>
      </c>
      <c r="AO21" s="39" t="s">
        <v>109</v>
      </c>
      <c r="AP21" s="38"/>
      <c r="AQ21" s="36" t="s">
        <v>113</v>
      </c>
      <c r="AR21" s="36" t="s">
        <v>113</v>
      </c>
    </row>
    <row r="22" spans="1:44" x14ac:dyDescent="0.35">
      <c r="A22" s="32" t="s">
        <v>10</v>
      </c>
      <c r="B22" s="33" t="s">
        <v>31</v>
      </c>
      <c r="C22" s="64">
        <f>IF(G22=34.5,500*P22,50*P22) + IF(H22=3,10000*P22,50*P22) + 200*P22 + VLOOKUP(I22,List!$B$3:$C$5,2,0)*P22 + VLOOKUP(J22,List!$E$3:$F$5,2,0)*P22 + T22*2 + S22*4 + U22*1000 + V22*100 +VLOOKUP(W22,List!$H$3:$I$13,2,0) - X22*L22*5 - IF(AD22="NA",0,AD22*100) - IF(AF22="NA",0,P22*2) - IF(AH22="X",P22*2,0) - IF(AI22="X",P22*2,0) - IF(AJ22="X",P22*2,0) - IF(AK22="X",L22*2,0) - IF(AL22="X",P22*2,0) - IF(AM22="X",P22*2,0) - IF(AN22="X",P22*2,0)</f>
        <v>2474.9499999999994</v>
      </c>
      <c r="D22" s="64">
        <f t="shared" si="0"/>
        <v>2474.9499999999994</v>
      </c>
      <c r="E22" s="93">
        <f t="shared" si="1"/>
        <v>2.2349828789112462E-2</v>
      </c>
      <c r="F22" s="64">
        <f t="shared" si="2"/>
        <v>14</v>
      </c>
      <c r="G22" s="28">
        <v>4.16</v>
      </c>
      <c r="H22" s="28">
        <v>2</v>
      </c>
      <c r="I22" s="28" t="s">
        <v>81</v>
      </c>
      <c r="J22" s="28" t="s">
        <v>179</v>
      </c>
      <c r="K22" s="3">
        <v>880</v>
      </c>
      <c r="L22" s="113">
        <v>280</v>
      </c>
      <c r="M22" s="4">
        <v>0</v>
      </c>
      <c r="N22" s="4">
        <v>0</v>
      </c>
      <c r="O22" s="4">
        <v>0</v>
      </c>
      <c r="P22" s="114">
        <v>6.45</v>
      </c>
      <c r="Q22" s="114">
        <v>0</v>
      </c>
      <c r="R22" s="44">
        <v>3.55</v>
      </c>
      <c r="S22" s="114">
        <v>27</v>
      </c>
      <c r="T22" s="114">
        <v>113</v>
      </c>
      <c r="U22" s="44">
        <v>0</v>
      </c>
      <c r="V22" s="114">
        <v>1</v>
      </c>
      <c r="W22" s="4" t="s">
        <v>148</v>
      </c>
      <c r="X22" s="75">
        <v>0</v>
      </c>
      <c r="Y22" s="36"/>
      <c r="Z22" s="36"/>
      <c r="AA22" s="39"/>
      <c r="AB22" s="36"/>
      <c r="AC22" s="36"/>
      <c r="AD22" s="80">
        <v>0.5</v>
      </c>
      <c r="AE22" s="36"/>
      <c r="AF22" s="38" t="s">
        <v>165</v>
      </c>
      <c r="AG22" s="36"/>
      <c r="AH22" s="38" t="s">
        <v>165</v>
      </c>
      <c r="AI22" s="38" t="s">
        <v>165</v>
      </c>
      <c r="AJ22" s="38" t="s">
        <v>165</v>
      </c>
      <c r="AK22" s="38" t="s">
        <v>165</v>
      </c>
      <c r="AL22" s="38" t="s">
        <v>165</v>
      </c>
      <c r="AM22" s="38" t="s">
        <v>165</v>
      </c>
      <c r="AN22" s="38" t="s">
        <v>165</v>
      </c>
      <c r="AO22" s="39" t="s">
        <v>111</v>
      </c>
      <c r="AP22" s="38"/>
      <c r="AQ22" s="36" t="s">
        <v>113</v>
      </c>
      <c r="AR22" s="36" t="s">
        <v>113</v>
      </c>
    </row>
    <row r="23" spans="1:44" x14ac:dyDescent="0.35">
      <c r="A23" s="32" t="s">
        <v>46</v>
      </c>
      <c r="B23" s="33" t="s">
        <v>23</v>
      </c>
      <c r="C23" s="64">
        <f>IF(G23=34.5,500*P23,50*P23) + IF(H23=3,10000*P23,50*P23) + 200*P23 + VLOOKUP(I23,List!$B$3:$C$5,2,0)*P23 + VLOOKUP(J23,List!$E$3:$F$5,2,0)*P23 + T23*2 + S23*4 + U23*1000 + V23*100 +VLOOKUP(W23,List!$H$3:$I$13,2,0) - X23*L23*5 - IF(AD23="NA",0,AD23*100) - IF(AF23="NA",0,P23*2) - IF(AH23="X",P23*2,0) - IF(AI23="X",P23*2,0) - IF(AJ23="X",P23*2,0) - IF(AK23="X",L23*2,0) - IF(AL23="X",P23*2,0) - IF(AM23="X",P23*2,0) - IF(AN23="X",P23*2,0)</f>
        <v>2238.39</v>
      </c>
      <c r="D23" s="64">
        <f t="shared" si="0"/>
        <v>2238.39</v>
      </c>
      <c r="E23" s="93">
        <f t="shared" si="1"/>
        <v>2.0213593512297807E-2</v>
      </c>
      <c r="F23" s="64">
        <f t="shared" si="2"/>
        <v>16</v>
      </c>
      <c r="G23" s="28">
        <v>4.16</v>
      </c>
      <c r="H23" s="28">
        <v>2</v>
      </c>
      <c r="I23" s="28" t="s">
        <v>179</v>
      </c>
      <c r="J23" s="28" t="s">
        <v>81</v>
      </c>
      <c r="K23" s="3">
        <v>1188</v>
      </c>
      <c r="L23" s="113">
        <v>343</v>
      </c>
      <c r="M23" s="4">
        <v>9</v>
      </c>
      <c r="N23" s="4">
        <v>0</v>
      </c>
      <c r="O23" s="4">
        <v>0</v>
      </c>
      <c r="P23" s="114">
        <v>6.74</v>
      </c>
      <c r="Q23" s="114">
        <v>0.19</v>
      </c>
      <c r="R23" s="44">
        <v>3.68</v>
      </c>
      <c r="S23" s="114">
        <v>45</v>
      </c>
      <c r="T23" s="114">
        <v>80</v>
      </c>
      <c r="U23" s="44">
        <v>0</v>
      </c>
      <c r="V23" s="114">
        <v>0</v>
      </c>
      <c r="W23" s="4" t="s">
        <v>148</v>
      </c>
      <c r="X23" s="77">
        <v>0.05</v>
      </c>
      <c r="Y23" s="36"/>
      <c r="Z23" s="39"/>
      <c r="AA23" s="39"/>
      <c r="AB23" s="36"/>
      <c r="AC23" s="36"/>
      <c r="AD23" s="81">
        <v>1</v>
      </c>
      <c r="AE23" s="36"/>
      <c r="AF23" s="38" t="s">
        <v>165</v>
      </c>
      <c r="AG23" s="36"/>
      <c r="AH23" s="38" t="s">
        <v>165</v>
      </c>
      <c r="AI23" s="38" t="s">
        <v>165</v>
      </c>
      <c r="AJ23" s="38" t="s">
        <v>165</v>
      </c>
      <c r="AK23" s="38" t="s">
        <v>165</v>
      </c>
      <c r="AL23" s="38" t="s">
        <v>165</v>
      </c>
      <c r="AM23" s="38" t="s">
        <v>165</v>
      </c>
      <c r="AN23" s="38" t="s">
        <v>165</v>
      </c>
      <c r="AO23" s="39" t="s">
        <v>111</v>
      </c>
      <c r="AP23" s="38"/>
      <c r="AQ23" s="36" t="s">
        <v>113</v>
      </c>
      <c r="AR23" s="36" t="s">
        <v>113</v>
      </c>
    </row>
    <row r="24" spans="1:44" x14ac:dyDescent="0.35">
      <c r="A24" s="32" t="s">
        <v>12</v>
      </c>
      <c r="B24" s="33" t="s">
        <v>23</v>
      </c>
      <c r="C24" s="64">
        <f>IF(G24=34.5,500*P24,50*P24) + IF(H24=3,10000*P24,50*P24) + 200*P24 + VLOOKUP(I24,List!$B$3:$C$5,2,0)*P24 + VLOOKUP(J24,List!$E$3:$F$5,2,0)*P24 + T24*2 + S24*4 + U24*1000 + V24*100 +VLOOKUP(W24,List!$H$3:$I$13,2,0) - X24*L24*5 - IF(AD24="NA",0,AD24*100) - IF(AF24="NA",0,P24*2) - IF(AH24="X",P24*2,0) - IF(AI24="X",P24*2,0) - IF(AJ24="X",P24*2,0) - IF(AK24="X",L24*2,0) - IF(AL24="X",P24*2,0) - IF(AM24="X",P24*2,0) - IF(AN24="X",P24*2,0)</f>
        <v>845.1466666666671</v>
      </c>
      <c r="D24" s="64">
        <f t="shared" si="0"/>
        <v>845.1466666666671</v>
      </c>
      <c r="E24" s="93">
        <f t="shared" si="1"/>
        <v>7.6320262234344594E-3</v>
      </c>
      <c r="F24" s="64">
        <f t="shared" si="2"/>
        <v>20</v>
      </c>
      <c r="G24" s="28">
        <v>4.16</v>
      </c>
      <c r="H24" s="28">
        <v>2</v>
      </c>
      <c r="I24" s="28" t="s">
        <v>179</v>
      </c>
      <c r="J24" s="28" t="s">
        <v>179</v>
      </c>
      <c r="K24" s="3">
        <v>605</v>
      </c>
      <c r="L24" s="113">
        <v>180</v>
      </c>
      <c r="M24" s="4">
        <v>0</v>
      </c>
      <c r="N24" s="4">
        <v>0</v>
      </c>
      <c r="O24" s="4">
        <v>0</v>
      </c>
      <c r="P24" s="114">
        <v>3.18</v>
      </c>
      <c r="Q24" s="114">
        <v>0</v>
      </c>
      <c r="R24" s="44">
        <v>0.94</v>
      </c>
      <c r="S24" s="114">
        <v>10</v>
      </c>
      <c r="T24" s="114">
        <v>15</v>
      </c>
      <c r="U24" s="44">
        <v>0</v>
      </c>
      <c r="V24" s="114">
        <v>0</v>
      </c>
      <c r="W24" s="4">
        <v>10</v>
      </c>
      <c r="X24" s="75">
        <v>0</v>
      </c>
      <c r="Y24" s="36"/>
      <c r="Z24" s="36"/>
      <c r="AA24" s="39"/>
      <c r="AB24" s="36"/>
      <c r="AC24" s="36"/>
      <c r="AD24" s="80">
        <v>0.33333333333333331</v>
      </c>
      <c r="AE24" s="36"/>
      <c r="AF24" s="38" t="s">
        <v>165</v>
      </c>
      <c r="AG24" s="36"/>
      <c r="AH24" s="38" t="s">
        <v>165</v>
      </c>
      <c r="AI24" s="38" t="s">
        <v>165</v>
      </c>
      <c r="AJ24" s="38" t="s">
        <v>165</v>
      </c>
      <c r="AK24" s="38" t="s">
        <v>165</v>
      </c>
      <c r="AL24" s="38" t="s">
        <v>165</v>
      </c>
      <c r="AM24" s="38" t="s">
        <v>165</v>
      </c>
      <c r="AN24" s="38" t="s">
        <v>165</v>
      </c>
      <c r="AO24" s="39" t="s">
        <v>111</v>
      </c>
      <c r="AP24" s="38"/>
      <c r="AQ24" s="36" t="s">
        <v>113</v>
      </c>
      <c r="AR24" s="36" t="s">
        <v>113</v>
      </c>
    </row>
    <row r="25" spans="1:44" x14ac:dyDescent="0.35">
      <c r="A25" s="32" t="s">
        <v>9</v>
      </c>
      <c r="B25" s="33" t="s">
        <v>31</v>
      </c>
      <c r="C25" s="64">
        <f>IF(G25=34.5,500*P25,50*P25) + IF(H25=3,10000*P25,50*P25) + 200*P25 + VLOOKUP(I25,List!$B$3:$C$5,2,0)*P25 + VLOOKUP(J25,List!$E$3:$F$5,2,0)*P25 + T25*2 + S25*4 + U25*1000 + V25*100 +VLOOKUP(W25,List!$H$3:$I$13,2,0) - X25*L25*5 - IF(AD25="NA",0,AD25*100) - IF(AF25="NA",0,P25*2) - IF(AH25="X",P25*2,0) - IF(AI25="X",P25*2,0) - IF(AJ25="X",P25*2,0) - IF(AK25="X",L25*2,0) - IF(AL25="X",P25*2,0) - IF(AM25="X",P25*2,0) - IF(AN25="X",P25*2,0)</f>
        <v>-8</v>
      </c>
      <c r="D25" s="64">
        <f t="shared" si="0"/>
        <v>0</v>
      </c>
      <c r="E25" s="93">
        <f t="shared" si="1"/>
        <v>-7.2243330294712919E-5</v>
      </c>
      <c r="F25" s="64">
        <f t="shared" si="2"/>
        <v>26</v>
      </c>
      <c r="G25" s="28">
        <v>4.16</v>
      </c>
      <c r="H25" s="28">
        <v>2</v>
      </c>
      <c r="I25" s="28" t="s">
        <v>83</v>
      </c>
      <c r="J25" s="28" t="s">
        <v>83</v>
      </c>
      <c r="K25" s="3">
        <v>35</v>
      </c>
      <c r="L25" s="113">
        <v>4</v>
      </c>
      <c r="M25" s="4">
        <v>0</v>
      </c>
      <c r="N25" s="4">
        <v>0</v>
      </c>
      <c r="O25" s="4">
        <v>0</v>
      </c>
      <c r="P25" s="114">
        <v>0</v>
      </c>
      <c r="Q25" s="114">
        <v>0</v>
      </c>
      <c r="R25" s="44">
        <v>0.84</v>
      </c>
      <c r="S25" s="114">
        <v>0</v>
      </c>
      <c r="T25" s="114">
        <v>0</v>
      </c>
      <c r="U25" s="44">
        <v>0</v>
      </c>
      <c r="V25" s="114">
        <v>0</v>
      </c>
      <c r="W25" s="4" t="s">
        <v>148</v>
      </c>
      <c r="X25" s="75">
        <v>0</v>
      </c>
      <c r="Y25" s="37" t="s">
        <v>77</v>
      </c>
      <c r="Z25" s="36"/>
      <c r="AA25" s="38"/>
      <c r="AB25" s="36"/>
      <c r="AC25" s="36"/>
      <c r="AD25" s="82" t="s">
        <v>27</v>
      </c>
      <c r="AE25" s="36"/>
      <c r="AF25" s="38" t="s">
        <v>165</v>
      </c>
      <c r="AG25" s="36"/>
      <c r="AH25" s="38" t="s">
        <v>165</v>
      </c>
      <c r="AI25" s="38" t="s">
        <v>165</v>
      </c>
      <c r="AJ25" s="38" t="s">
        <v>165</v>
      </c>
      <c r="AK25" s="38" t="s">
        <v>165</v>
      </c>
      <c r="AL25" s="38" t="s">
        <v>165</v>
      </c>
      <c r="AM25" s="38" t="s">
        <v>165</v>
      </c>
      <c r="AN25" s="38" t="s">
        <v>165</v>
      </c>
      <c r="AO25" s="39" t="s">
        <v>111</v>
      </c>
      <c r="AP25" s="38"/>
      <c r="AQ25" s="36" t="s">
        <v>113</v>
      </c>
      <c r="AR25" s="36" t="s">
        <v>113</v>
      </c>
    </row>
    <row r="26" spans="1:44" x14ac:dyDescent="0.35">
      <c r="A26" s="32" t="s">
        <v>47</v>
      </c>
      <c r="B26" s="33" t="s">
        <v>17</v>
      </c>
      <c r="C26" s="64">
        <f>IF(G26=34.5,500*P26,50*P26) + IF(H26=3,10000*P26,50*P26) + 200*P26 + VLOOKUP(I26,List!$B$3:$C$5,2,0)*P26 + VLOOKUP(J26,List!$E$3:$F$5,2,0)*P26 + T26*2 + S26*4 + U26*1000 + V26*100 +VLOOKUP(W26,List!$H$3:$I$13,2,0) - X26*L26*5 - IF(AD26="NA",0,AD26*100) - IF(AF26="NA",0,P26*2) - IF(AH26="X",P26*2,0) - IF(AI26="X",P26*2,0) - IF(AJ26="X",P26*2,0) - IF(AK26="X",L26*2,0) - IF(AL26="X",P26*2,0) - IF(AM26="X",P26*2,0) - IF(AN26="X",P26*2,0)</f>
        <v>287.04000000000019</v>
      </c>
      <c r="D26" s="64">
        <f t="shared" si="0"/>
        <v>287.04000000000019</v>
      </c>
      <c r="E26" s="93">
        <f t="shared" si="1"/>
        <v>2.5920906909743012E-3</v>
      </c>
      <c r="F26" s="64">
        <f t="shared" si="2"/>
        <v>22</v>
      </c>
      <c r="G26" s="28">
        <v>4.16</v>
      </c>
      <c r="H26" s="28">
        <v>2</v>
      </c>
      <c r="I26" s="28" t="s">
        <v>81</v>
      </c>
      <c r="J26" s="28" t="s">
        <v>81</v>
      </c>
      <c r="K26" s="3">
        <v>4</v>
      </c>
      <c r="L26" s="113">
        <v>22</v>
      </c>
      <c r="M26" s="4">
        <v>0</v>
      </c>
      <c r="N26" s="4">
        <v>0</v>
      </c>
      <c r="O26" s="4">
        <v>0</v>
      </c>
      <c r="P26" s="113">
        <v>0.64</v>
      </c>
      <c r="Q26" s="113">
        <v>0</v>
      </c>
      <c r="R26" s="4">
        <v>0.02</v>
      </c>
      <c r="S26" s="113">
        <v>0</v>
      </c>
      <c r="T26" s="113">
        <v>10</v>
      </c>
      <c r="U26" s="44">
        <v>0</v>
      </c>
      <c r="V26" s="114">
        <v>0</v>
      </c>
      <c r="W26" s="4" t="s">
        <v>148</v>
      </c>
      <c r="X26" s="75">
        <v>0</v>
      </c>
      <c r="Y26" s="37" t="s">
        <v>77</v>
      </c>
      <c r="Z26" s="36"/>
      <c r="AA26" s="36"/>
      <c r="AB26" s="36"/>
      <c r="AC26" s="36"/>
      <c r="AD26" s="82" t="s">
        <v>27</v>
      </c>
      <c r="AE26" s="36"/>
      <c r="AF26" s="38" t="s">
        <v>165</v>
      </c>
      <c r="AG26" s="36"/>
      <c r="AH26" s="38" t="s">
        <v>165</v>
      </c>
      <c r="AI26" s="38" t="s">
        <v>165</v>
      </c>
      <c r="AJ26" s="38" t="s">
        <v>165</v>
      </c>
      <c r="AK26" s="38" t="s">
        <v>165</v>
      </c>
      <c r="AL26" s="38" t="s">
        <v>165</v>
      </c>
      <c r="AM26" s="38" t="s">
        <v>165</v>
      </c>
      <c r="AN26" s="38" t="s">
        <v>165</v>
      </c>
      <c r="AO26" s="38"/>
      <c r="AP26" s="38"/>
      <c r="AQ26" s="36" t="s">
        <v>113</v>
      </c>
      <c r="AR26" s="36" t="s">
        <v>113</v>
      </c>
    </row>
    <row r="27" spans="1:44" x14ac:dyDescent="0.35">
      <c r="A27" s="32" t="s">
        <v>48</v>
      </c>
      <c r="B27" s="33" t="s">
        <v>32</v>
      </c>
      <c r="C27" s="64">
        <f>IF(G27=34.5,500*P27,50*P27) + IF(H27=3,10000*P27,50*P27) + 200*P27 + VLOOKUP(I27,List!$B$3:$C$5,2,0)*P27 + VLOOKUP(J27,List!$E$3:$F$5,2,0)*P27 + T27*2 + S27*4 + U27*1000 + V27*100 +VLOOKUP(W27,List!$H$3:$I$13,2,0) - X27*L27*5 - IF(AD27="NA",0,AD27*100) - IF(AF27="NA",0,P27*2) - IF(AH27="X",P27*2,0) - IF(AI27="X",P27*2,0) - IF(AJ27="X",P27*2,0) - IF(AK27="X",L27*2,0) - IF(AL27="X",P27*2,0) - IF(AM27="X",P27*2,0) - IF(AN27="X",P27*2,0)</f>
        <v>27.600000000000005</v>
      </c>
      <c r="D27" s="64">
        <f t="shared" si="0"/>
        <v>27.600000000000005</v>
      </c>
      <c r="E27" s="93">
        <f t="shared" si="1"/>
        <v>2.492394895167596E-4</v>
      </c>
      <c r="F27" s="64">
        <f t="shared" si="2"/>
        <v>23</v>
      </c>
      <c r="G27" s="28">
        <v>4.16</v>
      </c>
      <c r="H27" s="28">
        <v>2</v>
      </c>
      <c r="I27" s="28" t="s">
        <v>83</v>
      </c>
      <c r="J27" s="28" t="s">
        <v>83</v>
      </c>
      <c r="K27" s="3">
        <v>1</v>
      </c>
      <c r="L27" s="113">
        <v>1</v>
      </c>
      <c r="M27" s="4">
        <v>0</v>
      </c>
      <c r="N27" s="4">
        <v>0</v>
      </c>
      <c r="O27" s="4">
        <v>0</v>
      </c>
      <c r="P27" s="113">
        <v>0.1</v>
      </c>
      <c r="Q27" s="113">
        <v>0</v>
      </c>
      <c r="R27" s="4">
        <v>0</v>
      </c>
      <c r="S27" s="113">
        <v>0</v>
      </c>
      <c r="T27" s="113">
        <v>0</v>
      </c>
      <c r="U27" s="44">
        <v>0</v>
      </c>
      <c r="V27" s="114">
        <v>0</v>
      </c>
      <c r="W27" s="4" t="s">
        <v>148</v>
      </c>
      <c r="X27" s="75">
        <v>0</v>
      </c>
      <c r="Y27" s="37" t="s">
        <v>77</v>
      </c>
      <c r="Z27" s="37" t="s">
        <v>27</v>
      </c>
      <c r="AA27" s="38"/>
      <c r="AB27" s="37" t="s">
        <v>27</v>
      </c>
      <c r="AC27" s="37" t="s">
        <v>27</v>
      </c>
      <c r="AD27" s="82" t="s">
        <v>27</v>
      </c>
      <c r="AE27" s="36"/>
      <c r="AF27" s="38" t="s">
        <v>165</v>
      </c>
      <c r="AG27" s="36"/>
      <c r="AH27" s="38" t="s">
        <v>165</v>
      </c>
      <c r="AI27" s="38" t="s">
        <v>165</v>
      </c>
      <c r="AJ27" s="38" t="s">
        <v>165</v>
      </c>
      <c r="AK27" s="38" t="s">
        <v>165</v>
      </c>
      <c r="AL27" s="38" t="s">
        <v>165</v>
      </c>
      <c r="AM27" s="38" t="s">
        <v>165</v>
      </c>
      <c r="AN27" s="38" t="s">
        <v>165</v>
      </c>
      <c r="AO27" s="39" t="s">
        <v>110</v>
      </c>
      <c r="AP27" s="38"/>
      <c r="AQ27" s="36" t="s">
        <v>113</v>
      </c>
      <c r="AR27" s="36" t="s">
        <v>113</v>
      </c>
    </row>
    <row r="28" spans="1:44" x14ac:dyDescent="0.35">
      <c r="A28" s="32" t="s">
        <v>49</v>
      </c>
      <c r="B28" s="33" t="s">
        <v>32</v>
      </c>
      <c r="C28" s="64">
        <f>IF(G28=34.5,500*P28,50*P28) + IF(H28=3,10000*P28,50*P28) + 200*P28 + VLOOKUP(I28,List!$B$3:$C$5,2,0)*P28 + VLOOKUP(J28,List!$E$3:$F$5,2,0)*P28 + T28*2 + S28*4 + U28*1000 + V28*100 +VLOOKUP(W28,List!$H$3:$I$13,2,0) - X28*L28*5 - IF(AD28="NA",0,AD28*100) - IF(AF28="NA",0,P28*2) - IF(AH28="X",P28*2,0) - IF(AI28="X",P28*2,0) - IF(AJ28="X",P28*2,0) - IF(AK28="X",L28*2,0) - IF(AL28="X",P28*2,0) - IF(AM28="X",P28*2,0) - IF(AN28="X",P28*2,0)</f>
        <v>0</v>
      </c>
      <c r="D28" s="64">
        <f t="shared" si="0"/>
        <v>0</v>
      </c>
      <c r="E28" s="93">
        <f t="shared" si="1"/>
        <v>0</v>
      </c>
      <c r="F28" s="64">
        <f t="shared" si="2"/>
        <v>24</v>
      </c>
      <c r="G28" s="28">
        <v>4.16</v>
      </c>
      <c r="H28" s="28">
        <v>2</v>
      </c>
      <c r="I28" s="28" t="s">
        <v>83</v>
      </c>
      <c r="J28" s="28" t="s">
        <v>83</v>
      </c>
      <c r="K28" s="3">
        <v>0</v>
      </c>
      <c r="L28" s="113">
        <v>0</v>
      </c>
      <c r="M28" s="4">
        <v>0</v>
      </c>
      <c r="N28" s="4">
        <v>0</v>
      </c>
      <c r="O28" s="4">
        <v>0</v>
      </c>
      <c r="P28" s="113">
        <v>0</v>
      </c>
      <c r="Q28" s="113">
        <v>0</v>
      </c>
      <c r="R28" s="4">
        <v>0</v>
      </c>
      <c r="S28" s="113">
        <v>0</v>
      </c>
      <c r="T28" s="113">
        <v>0</v>
      </c>
      <c r="U28" s="44">
        <v>0</v>
      </c>
      <c r="V28" s="114">
        <v>0</v>
      </c>
      <c r="W28" s="4" t="s">
        <v>148</v>
      </c>
      <c r="X28" s="78">
        <v>1</v>
      </c>
      <c r="Y28" s="37" t="s">
        <v>77</v>
      </c>
      <c r="Z28" s="37" t="s">
        <v>27</v>
      </c>
      <c r="AA28" s="38"/>
      <c r="AB28" s="37" t="s">
        <v>27</v>
      </c>
      <c r="AC28" s="37" t="s">
        <v>27</v>
      </c>
      <c r="AD28" s="82" t="s">
        <v>27</v>
      </c>
      <c r="AE28" s="36"/>
      <c r="AF28" s="38" t="s">
        <v>165</v>
      </c>
      <c r="AG28" s="36"/>
      <c r="AH28" s="38" t="s">
        <v>165</v>
      </c>
      <c r="AI28" s="38" t="s">
        <v>165</v>
      </c>
      <c r="AJ28" s="38" t="s">
        <v>165</v>
      </c>
      <c r="AK28" s="38" t="s">
        <v>165</v>
      </c>
      <c r="AL28" s="38" t="s">
        <v>165</v>
      </c>
      <c r="AM28" s="38" t="s">
        <v>165</v>
      </c>
      <c r="AN28" s="38" t="s">
        <v>165</v>
      </c>
      <c r="AO28" s="39" t="s">
        <v>110</v>
      </c>
      <c r="AP28" s="37" t="s">
        <v>27</v>
      </c>
      <c r="AQ28" s="37" t="s">
        <v>27</v>
      </c>
      <c r="AR28" s="36" t="s">
        <v>113</v>
      </c>
    </row>
    <row r="29" spans="1:44" ht="15" thickBot="1" x14ac:dyDescent="0.4">
      <c r="A29" s="32" t="s">
        <v>50</v>
      </c>
      <c r="B29" s="33" t="s">
        <v>6</v>
      </c>
      <c r="C29" s="64">
        <f>IF(G29=34.5,500*P29,50*P29) + IF(H29=3,10000*P29,50*P29) + 200*P29 + VLOOKUP(I29,List!$B$3:$C$5,2,0)*P29 + VLOOKUP(J29,List!$E$3:$F$5,2,0)*P29 + T29*2 + S29*4 + U29*1000 + V29*100 +VLOOKUP(W29,List!$H$3:$I$13,2,0) - X29*L29*5 - IF(AD29="NA",0,AD29*100) - IF(AF29="NA",0,P29*2) - IF(AH29="X",P29*2,0) - IF(AI29="X",P29*2,0) - IF(AJ29="X",P29*2,0) - IF(AK29="X",L29*2,0) - IF(AL29="X",P29*2,0) - IF(AM29="X",P29*2,0) - IF(AN29="X",P29*2,0)</f>
        <v>0</v>
      </c>
      <c r="D29" s="64">
        <f t="shared" si="0"/>
        <v>0</v>
      </c>
      <c r="E29" s="93">
        <f t="shared" si="1"/>
        <v>0</v>
      </c>
      <c r="F29" s="64">
        <f t="shared" si="2"/>
        <v>24</v>
      </c>
      <c r="G29" s="28">
        <v>4.16</v>
      </c>
      <c r="H29" s="28">
        <v>2</v>
      </c>
      <c r="I29" s="28" t="s">
        <v>83</v>
      </c>
      <c r="J29" s="28" t="s">
        <v>83</v>
      </c>
      <c r="K29" s="3">
        <v>1</v>
      </c>
      <c r="L29" s="117">
        <v>0</v>
      </c>
      <c r="M29" s="4">
        <v>0</v>
      </c>
      <c r="N29" s="48">
        <v>0</v>
      </c>
      <c r="O29" s="48">
        <v>0</v>
      </c>
      <c r="P29" s="117">
        <v>0</v>
      </c>
      <c r="Q29" s="117">
        <v>0</v>
      </c>
      <c r="R29" s="48">
        <v>0.03</v>
      </c>
      <c r="S29" s="117">
        <v>0</v>
      </c>
      <c r="T29" s="113">
        <v>0</v>
      </c>
      <c r="U29" s="44">
        <v>0</v>
      </c>
      <c r="V29" s="114">
        <v>0</v>
      </c>
      <c r="W29" s="4" t="s">
        <v>148</v>
      </c>
      <c r="X29" s="78">
        <v>1</v>
      </c>
      <c r="Y29" s="37" t="s">
        <v>77</v>
      </c>
      <c r="Z29" s="37" t="s">
        <v>27</v>
      </c>
      <c r="AA29" s="38"/>
      <c r="AB29" s="37" t="s">
        <v>27</v>
      </c>
      <c r="AC29" s="37" t="s">
        <v>27</v>
      </c>
      <c r="AD29" s="82" t="s">
        <v>27</v>
      </c>
      <c r="AE29" s="36"/>
      <c r="AF29" s="38" t="s">
        <v>165</v>
      </c>
      <c r="AG29" s="36"/>
      <c r="AH29" s="38" t="s">
        <v>165</v>
      </c>
      <c r="AI29" s="38" t="s">
        <v>165</v>
      </c>
      <c r="AJ29" s="38" t="s">
        <v>165</v>
      </c>
      <c r="AK29" s="38" t="s">
        <v>165</v>
      </c>
      <c r="AL29" s="38" t="s">
        <v>165</v>
      </c>
      <c r="AM29" s="38" t="s">
        <v>165</v>
      </c>
      <c r="AN29" s="38" t="s">
        <v>165</v>
      </c>
      <c r="AO29" s="39" t="s">
        <v>111</v>
      </c>
      <c r="AP29" s="37" t="s">
        <v>27</v>
      </c>
      <c r="AQ29" s="37" t="s">
        <v>27</v>
      </c>
      <c r="AR29" s="36" t="s">
        <v>113</v>
      </c>
    </row>
    <row r="30" spans="1:44" ht="15" thickBot="1" x14ac:dyDescent="0.4">
      <c r="A30" s="5"/>
      <c r="B30" s="6"/>
      <c r="C30" s="64">
        <f>SUM(C4:C29)</f>
        <v>110736.8661904762</v>
      </c>
      <c r="D30" s="64">
        <f>SUM(D4:D29)</f>
        <v>110744.8661904762</v>
      </c>
      <c r="E30" s="93">
        <f>SUM(E4:E29)</f>
        <v>1.0000000000000002</v>
      </c>
      <c r="F30" s="94"/>
      <c r="G30" s="6"/>
      <c r="H30" s="6"/>
      <c r="I30" s="6"/>
      <c r="J30" s="6"/>
      <c r="K30" s="6"/>
      <c r="L30" s="31">
        <f t="shared" ref="L30:V30" si="3">SUM(L4:L29)</f>
        <v>9951</v>
      </c>
      <c r="M30" s="31">
        <f t="shared" si="3"/>
        <v>9</v>
      </c>
      <c r="N30" s="31">
        <f t="shared" si="3"/>
        <v>0</v>
      </c>
      <c r="O30" s="31">
        <f t="shared" si="3"/>
        <v>0</v>
      </c>
      <c r="P30" s="31">
        <f t="shared" si="3"/>
        <v>208.73999999999998</v>
      </c>
      <c r="Q30" s="31">
        <f t="shared" si="3"/>
        <v>4.66</v>
      </c>
      <c r="R30" s="31">
        <f t="shared" si="3"/>
        <v>54.080000000000005</v>
      </c>
      <c r="S30" s="28">
        <f t="shared" si="3"/>
        <v>752</v>
      </c>
      <c r="T30" s="47">
        <f t="shared" si="3"/>
        <v>860</v>
      </c>
      <c r="U30" s="30">
        <f t="shared" si="3"/>
        <v>0</v>
      </c>
      <c r="V30" s="30">
        <f t="shared" si="3"/>
        <v>29</v>
      </c>
      <c r="W30" s="29"/>
      <c r="X30" s="6"/>
      <c r="Y30" s="20"/>
      <c r="Z30" s="6"/>
      <c r="AA30" s="6"/>
      <c r="AB30" s="6"/>
      <c r="AC30" s="6"/>
      <c r="AD30" s="7"/>
      <c r="AP30" s="6"/>
      <c r="AQ30" s="6"/>
    </row>
    <row r="31" spans="1:44" x14ac:dyDescent="0.35">
      <c r="C31" s="69" t="s">
        <v>80</v>
      </c>
      <c r="D31" s="69"/>
      <c r="E31" s="69"/>
      <c r="F31" s="69"/>
      <c r="K31" s="68"/>
      <c r="L31" s="12"/>
      <c r="M31" s="12"/>
      <c r="N31" s="12"/>
      <c r="O31" s="12"/>
      <c r="P31" s="12"/>
      <c r="Q31" s="12"/>
      <c r="R31" s="12"/>
      <c r="S31" s="2"/>
      <c r="X31" s="148" t="s">
        <v>36</v>
      </c>
      <c r="Y31" s="149"/>
      <c r="Z31" s="150"/>
    </row>
    <row r="32" spans="1:44" x14ac:dyDescent="0.35">
      <c r="C32" s="65" t="s">
        <v>81</v>
      </c>
      <c r="D32" s="90"/>
      <c r="E32" s="90"/>
      <c r="F32" s="90"/>
      <c r="K32" s="68"/>
      <c r="L32" s="12"/>
      <c r="M32" s="12"/>
      <c r="N32" s="12"/>
      <c r="O32" s="12"/>
      <c r="P32" s="12"/>
      <c r="Q32" s="12"/>
      <c r="R32" s="12"/>
      <c r="X32" s="24"/>
      <c r="Y32" s="137" t="s">
        <v>53</v>
      </c>
      <c r="Z32" s="138"/>
    </row>
    <row r="33" spans="3:30" x14ac:dyDescent="0.35">
      <c r="C33" s="66" t="s">
        <v>82</v>
      </c>
      <c r="D33" s="91"/>
      <c r="E33" s="91"/>
      <c r="F33" s="91"/>
      <c r="K33" s="68"/>
      <c r="L33" s="12"/>
      <c r="M33" s="12"/>
      <c r="N33" s="12"/>
      <c r="O33" s="12"/>
      <c r="P33" s="12"/>
      <c r="Q33" s="12"/>
      <c r="R33" s="12"/>
      <c r="X33" s="25"/>
      <c r="Y33" s="137" t="s">
        <v>75</v>
      </c>
      <c r="Z33" s="138"/>
    </row>
    <row r="34" spans="3:30" x14ac:dyDescent="0.35">
      <c r="C34" s="67" t="s">
        <v>83</v>
      </c>
      <c r="D34" s="92"/>
      <c r="E34" s="92"/>
      <c r="F34" s="92"/>
      <c r="K34" s="68"/>
      <c r="L34" s="12"/>
      <c r="M34" s="12"/>
      <c r="N34" s="12"/>
      <c r="O34" s="12"/>
      <c r="P34" s="12"/>
      <c r="Q34" s="12"/>
      <c r="R34" s="12"/>
      <c r="X34" s="26"/>
      <c r="Y34" s="137" t="s">
        <v>101</v>
      </c>
      <c r="Z34" s="138"/>
      <c r="AD34" s="15"/>
    </row>
    <row r="35" spans="3:30" ht="15.65" customHeight="1" thickBot="1" x14ac:dyDescent="0.4">
      <c r="K35" s="15"/>
      <c r="L35" s="15"/>
      <c r="M35" s="15"/>
      <c r="N35" s="15"/>
      <c r="O35" s="15"/>
      <c r="P35" s="15"/>
      <c r="Q35" s="15"/>
      <c r="R35" s="15"/>
      <c r="X35" s="27"/>
      <c r="Y35" s="139" t="s">
        <v>76</v>
      </c>
      <c r="Z35" s="140"/>
    </row>
    <row r="36" spans="3:30" ht="43.5" x14ac:dyDescent="0.35">
      <c r="O36" s="49"/>
      <c r="P36" s="17" t="s">
        <v>119</v>
      </c>
      <c r="Q36" s="17" t="s">
        <v>120</v>
      </c>
      <c r="R36" s="17" t="s">
        <v>121</v>
      </c>
      <c r="S36" s="17" t="s">
        <v>117</v>
      </c>
    </row>
    <row r="37" spans="3:30" x14ac:dyDescent="0.35">
      <c r="O37" s="49"/>
      <c r="P37" s="17" t="s">
        <v>118</v>
      </c>
      <c r="Q37" s="17" t="s">
        <v>118</v>
      </c>
      <c r="R37" s="17" t="s">
        <v>118</v>
      </c>
      <c r="S37" s="17" t="s">
        <v>118</v>
      </c>
    </row>
    <row r="38" spans="3:30" x14ac:dyDescent="0.35">
      <c r="O38" s="50" t="s">
        <v>115</v>
      </c>
      <c r="P38" s="52">
        <f>SUM(P4:P6)</f>
        <v>27.78</v>
      </c>
      <c r="Q38" s="52">
        <f>SUM(Q4:Q6)</f>
        <v>2.4</v>
      </c>
      <c r="R38" s="52">
        <f>SUM(R4:R6)</f>
        <v>0.91</v>
      </c>
      <c r="S38" s="52">
        <f>SUM(P38:R38)</f>
        <v>31.09</v>
      </c>
    </row>
    <row r="39" spans="3:30" x14ac:dyDescent="0.35">
      <c r="O39" s="50" t="s">
        <v>116</v>
      </c>
      <c r="P39" s="52">
        <f>SUM(P7:P29)</f>
        <v>180.96</v>
      </c>
      <c r="Q39" s="52">
        <f>SUM(Q7:Q29)</f>
        <v>2.2599999999999998</v>
      </c>
      <c r="R39" s="52">
        <f>SUM(R7:R29)</f>
        <v>53.170000000000009</v>
      </c>
      <c r="S39" s="52">
        <f>SUM(P39:R39)</f>
        <v>236.39000000000001</v>
      </c>
    </row>
    <row r="40" spans="3:30" x14ac:dyDescent="0.35">
      <c r="O40" s="50" t="s">
        <v>117</v>
      </c>
      <c r="P40" s="52">
        <f>SUM(P38:P39)</f>
        <v>208.74</v>
      </c>
      <c r="Q40" s="52">
        <f>SUM(Q38:Q39)</f>
        <v>4.66</v>
      </c>
      <c r="R40" s="52">
        <f>SUM(R38:R39)</f>
        <v>54.080000000000005</v>
      </c>
      <c r="S40" s="52">
        <f>SUM(P40:R40)</f>
        <v>267.48</v>
      </c>
    </row>
    <row r="41" spans="3:30" ht="43.5" x14ac:dyDescent="0.35">
      <c r="O41" s="49"/>
      <c r="P41" s="17" t="s">
        <v>122</v>
      </c>
      <c r="Q41" s="17" t="s">
        <v>122</v>
      </c>
      <c r="R41" s="17" t="s">
        <v>122</v>
      </c>
      <c r="S41" s="17" t="s">
        <v>122</v>
      </c>
    </row>
    <row r="42" spans="3:30" x14ac:dyDescent="0.35">
      <c r="O42" s="50" t="s">
        <v>115</v>
      </c>
      <c r="P42" s="51">
        <f t="shared" ref="P42:S44" si="4">P38/$S$40</f>
        <v>0.10385823239120681</v>
      </c>
      <c r="Q42" s="51">
        <f t="shared" si="4"/>
        <v>8.9726334679228349E-3</v>
      </c>
      <c r="R42" s="51">
        <f t="shared" si="4"/>
        <v>3.402123523254075E-3</v>
      </c>
      <c r="S42" s="51">
        <f t="shared" si="4"/>
        <v>0.11623298938238372</v>
      </c>
    </row>
    <row r="43" spans="3:30" x14ac:dyDescent="0.35">
      <c r="O43" s="50" t="s">
        <v>116</v>
      </c>
      <c r="P43" s="51">
        <f t="shared" si="4"/>
        <v>0.6765365634813818</v>
      </c>
      <c r="Q43" s="51">
        <f t="shared" si="4"/>
        <v>8.4492298489606682E-3</v>
      </c>
      <c r="R43" s="51">
        <f t="shared" si="4"/>
        <v>0.19878121728727383</v>
      </c>
      <c r="S43" s="51">
        <f t="shared" si="4"/>
        <v>0.88376701061761631</v>
      </c>
    </row>
    <row r="44" spans="3:30" x14ac:dyDescent="0.35">
      <c r="O44" s="50" t="s">
        <v>117</v>
      </c>
      <c r="P44" s="51">
        <f t="shared" si="4"/>
        <v>0.78039479587258853</v>
      </c>
      <c r="Q44" s="51">
        <f t="shared" si="4"/>
        <v>1.7421863316883505E-2</v>
      </c>
      <c r="R44" s="51">
        <f t="shared" si="4"/>
        <v>0.20218334081052788</v>
      </c>
      <c r="S44" s="51">
        <f t="shared" si="4"/>
        <v>1</v>
      </c>
    </row>
    <row r="45" spans="3:30" ht="43.5" x14ac:dyDescent="0.35">
      <c r="O45" s="49"/>
      <c r="P45" s="17" t="s">
        <v>123</v>
      </c>
      <c r="Q45" s="17" t="s">
        <v>123</v>
      </c>
      <c r="R45" s="17" t="s">
        <v>123</v>
      </c>
      <c r="S45" s="17"/>
    </row>
    <row r="46" spans="3:30" x14ac:dyDescent="0.35">
      <c r="O46" s="50" t="s">
        <v>115</v>
      </c>
      <c r="P46" s="51">
        <f>P38/$S$38</f>
        <v>0.89353489868124802</v>
      </c>
      <c r="Q46" s="51">
        <f>Q38/$S$38</f>
        <v>7.7195239626889678E-2</v>
      </c>
      <c r="R46" s="51">
        <f>R38/$S$38</f>
        <v>2.9269861691862336E-2</v>
      </c>
      <c r="S46" s="53"/>
    </row>
    <row r="47" spans="3:30" ht="43.5" x14ac:dyDescent="0.35">
      <c r="O47" s="49"/>
      <c r="P47" s="17" t="s">
        <v>124</v>
      </c>
      <c r="Q47" s="17" t="s">
        <v>124</v>
      </c>
      <c r="R47" s="17" t="s">
        <v>124</v>
      </c>
      <c r="S47" s="17"/>
    </row>
    <row r="48" spans="3:30" x14ac:dyDescent="0.35">
      <c r="O48" s="50" t="s">
        <v>116</v>
      </c>
      <c r="P48" s="51">
        <f>P39/$S$39</f>
        <v>0.76551461567748214</v>
      </c>
      <c r="Q48" s="51">
        <f>Q39/$S$39</f>
        <v>9.5604721011887123E-3</v>
      </c>
      <c r="R48" s="51">
        <f>R39/$S$39</f>
        <v>0.22492491222132918</v>
      </c>
      <c r="S48" s="53"/>
    </row>
  </sheetData>
  <mergeCells count="8">
    <mergeCell ref="Y34:Z34"/>
    <mergeCell ref="Y35:Z35"/>
    <mergeCell ref="A1:W1"/>
    <mergeCell ref="X1:AG1"/>
    <mergeCell ref="AH1:AR1"/>
    <mergeCell ref="X31:Z31"/>
    <mergeCell ref="Y32:Z32"/>
    <mergeCell ref="Y33:Z33"/>
  </mergeCells>
  <conditionalFormatting sqref="E4:F29 C4:C29">
    <cfRule type="cellIs" dxfId="17" priority="7" operator="between">
      <formula>2999</formula>
      <formula>1201</formula>
    </cfRule>
    <cfRule type="cellIs" dxfId="16" priority="8" operator="lessThan">
      <formula>1200</formula>
    </cfRule>
    <cfRule type="cellIs" dxfId="15" priority="9" operator="greaterThan">
      <formula>3000</formula>
    </cfRule>
  </conditionalFormatting>
  <conditionalFormatting sqref="D4:D28">
    <cfRule type="cellIs" dxfId="14" priority="4" operator="between">
      <formula>2999</formula>
      <formula>1201</formula>
    </cfRule>
    <cfRule type="cellIs" dxfId="13" priority="5" operator="lessThan">
      <formula>1200</formula>
    </cfRule>
    <cfRule type="cellIs" dxfId="12" priority="6" operator="greaterThan">
      <formula>3000</formula>
    </cfRule>
  </conditionalFormatting>
  <conditionalFormatting sqref="D29">
    <cfRule type="cellIs" dxfId="11" priority="1" operator="between">
      <formula>2999</formula>
      <formula>1201</formula>
    </cfRule>
    <cfRule type="cellIs" dxfId="10" priority="2" operator="lessThan">
      <formula>1200</formula>
    </cfRule>
    <cfRule type="cellIs" dxfId="9" priority="3" operator="greaterThan">
      <formula>3000</formula>
    </cfRule>
  </conditionalFormatting>
  <pageMargins left="0.7" right="0.7" top="0.75" bottom="0.75" header="0.3" footer="0.3"/>
  <pageSetup paperSize="17" scale="4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List!$E$3:$E$5</xm:f>
          </x14:formula1>
          <xm:sqref>J4:J29</xm:sqref>
        </x14:dataValidation>
        <x14:dataValidation type="list" allowBlank="1" showInputMessage="1" showErrorMessage="1">
          <x14:formula1>
            <xm:f>List!$B$3:$B$5</xm:f>
          </x14:formula1>
          <xm:sqref>I4:I29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48"/>
  <sheetViews>
    <sheetView workbookViewId="0">
      <pane xSplit="1" topLeftCell="B1" activePane="topRight" state="frozen"/>
      <selection pane="topRight" activeCell="D3" sqref="D3:D30"/>
    </sheetView>
  </sheetViews>
  <sheetFormatPr defaultRowHeight="14.5" x14ac:dyDescent="0.35"/>
  <cols>
    <col min="1" max="1" width="21.81640625" style="1" customWidth="1"/>
    <col min="2" max="2" width="11.453125" style="2" customWidth="1"/>
    <col min="3" max="3" width="9.7265625" style="60" hidden="1" customWidth="1"/>
    <col min="4" max="4" width="9.7265625" style="60" customWidth="1"/>
    <col min="5" max="5" width="14" style="60" customWidth="1"/>
    <col min="6" max="6" width="9.7265625" style="60" customWidth="1"/>
    <col min="7" max="7" width="9.7265625" style="2" customWidth="1"/>
    <col min="8" max="8" width="8" style="2" customWidth="1"/>
    <col min="9" max="9" width="11.453125" style="2" customWidth="1"/>
    <col min="10" max="10" width="10" style="2" customWidth="1"/>
    <col min="11" max="11" width="12.1796875" style="2" customWidth="1"/>
    <col min="12" max="12" width="9.1796875" customWidth="1"/>
    <col min="13" max="13" width="11.81640625" customWidth="1"/>
    <col min="14" max="15" width="9.1796875" customWidth="1"/>
    <col min="16" max="17" width="11.7265625" customWidth="1"/>
    <col min="18" max="18" width="11.453125" customWidth="1"/>
    <col min="19" max="23" width="14" customWidth="1"/>
    <col min="24" max="24" width="13" customWidth="1"/>
    <col min="25" max="25" width="11.1796875" style="16" customWidth="1"/>
    <col min="26" max="26" width="11.1796875" style="2" bestFit="1" customWidth="1"/>
    <col min="27" max="28" width="10.26953125" style="2" customWidth="1"/>
    <col min="29" max="29" width="13.7265625" style="2" customWidth="1"/>
    <col min="30" max="30" width="12" customWidth="1"/>
    <col min="31" max="31" width="13.26953125" customWidth="1"/>
    <col min="32" max="33" width="10.7265625" customWidth="1"/>
    <col min="34" max="41" width="12.81640625" customWidth="1"/>
    <col min="42" max="43" width="11" customWidth="1"/>
    <col min="44" max="44" width="12.81640625" customWidth="1"/>
  </cols>
  <sheetData>
    <row r="1" spans="1:44" x14ac:dyDescent="0.35">
      <c r="A1" s="141" t="s">
        <v>102</v>
      </c>
      <c r="B1" s="141"/>
      <c r="C1" s="141"/>
      <c r="D1" s="141"/>
      <c r="E1" s="141"/>
      <c r="F1" s="141"/>
      <c r="G1" s="141"/>
      <c r="H1" s="141"/>
      <c r="I1" s="141"/>
      <c r="J1" s="141"/>
      <c r="K1" s="141"/>
      <c r="L1" s="141"/>
      <c r="M1" s="141"/>
      <c r="N1" s="141"/>
      <c r="O1" s="141"/>
      <c r="P1" s="141"/>
      <c r="Q1" s="141"/>
      <c r="R1" s="141"/>
      <c r="S1" s="141"/>
      <c r="T1" s="141"/>
      <c r="U1" s="141"/>
      <c r="V1" s="141"/>
      <c r="W1" s="141"/>
      <c r="X1" s="142" t="s">
        <v>88</v>
      </c>
      <c r="Y1" s="143"/>
      <c r="Z1" s="143"/>
      <c r="AA1" s="143"/>
      <c r="AB1" s="143"/>
      <c r="AC1" s="143"/>
      <c r="AD1" s="143"/>
      <c r="AE1" s="143"/>
      <c r="AF1" s="143"/>
      <c r="AG1" s="144"/>
      <c r="AH1" s="145" t="s">
        <v>92</v>
      </c>
      <c r="AI1" s="146"/>
      <c r="AJ1" s="146"/>
      <c r="AK1" s="146"/>
      <c r="AL1" s="146"/>
      <c r="AM1" s="146"/>
      <c r="AN1" s="146"/>
      <c r="AO1" s="146"/>
      <c r="AP1" s="146"/>
      <c r="AQ1" s="146"/>
      <c r="AR1" s="147"/>
    </row>
    <row r="2" spans="1:44" x14ac:dyDescent="0.35">
      <c r="A2" s="95" t="s">
        <v>154</v>
      </c>
      <c r="B2" s="95"/>
      <c r="C2" s="95"/>
      <c r="D2" s="112"/>
      <c r="E2" s="95"/>
      <c r="F2" s="95"/>
      <c r="G2" s="95" t="s">
        <v>153</v>
      </c>
      <c r="H2" s="95" t="s">
        <v>153</v>
      </c>
      <c r="I2" s="95" t="s">
        <v>153</v>
      </c>
      <c r="J2" s="95" t="s">
        <v>153</v>
      </c>
      <c r="K2" s="95"/>
      <c r="L2" s="95" t="s">
        <v>153</v>
      </c>
      <c r="M2" s="95"/>
      <c r="N2" s="95"/>
      <c r="O2" s="95"/>
      <c r="P2" s="95" t="s">
        <v>153</v>
      </c>
      <c r="Q2" s="95"/>
      <c r="R2" s="95"/>
      <c r="S2" s="95" t="s">
        <v>153</v>
      </c>
      <c r="T2" s="95" t="s">
        <v>153</v>
      </c>
      <c r="U2" s="95" t="s">
        <v>153</v>
      </c>
      <c r="V2" s="95" t="s">
        <v>153</v>
      </c>
      <c r="W2" s="95" t="s">
        <v>153</v>
      </c>
      <c r="X2" s="71" t="s">
        <v>153</v>
      </c>
      <c r="Y2" s="72"/>
      <c r="Z2" s="72"/>
      <c r="AA2" s="72"/>
      <c r="AB2" s="72"/>
      <c r="AC2" s="73"/>
      <c r="AD2" s="72" t="s">
        <v>153</v>
      </c>
      <c r="AE2" s="72"/>
      <c r="AF2" s="72" t="s">
        <v>153</v>
      </c>
      <c r="AG2" s="74"/>
      <c r="AH2" s="96" t="s">
        <v>153</v>
      </c>
      <c r="AI2" s="97" t="s">
        <v>153</v>
      </c>
      <c r="AJ2" s="97" t="s">
        <v>153</v>
      </c>
      <c r="AK2" s="97" t="s">
        <v>153</v>
      </c>
      <c r="AL2" s="97" t="s">
        <v>153</v>
      </c>
      <c r="AM2" s="97" t="s">
        <v>153</v>
      </c>
      <c r="AN2" s="97" t="s">
        <v>153</v>
      </c>
      <c r="AO2" s="97"/>
      <c r="AP2" s="97"/>
      <c r="AQ2" s="97"/>
      <c r="AR2" s="98"/>
    </row>
    <row r="3" spans="1:44" s="18" customFormat="1" ht="87" x14ac:dyDescent="0.35">
      <c r="A3" s="17" t="s">
        <v>24</v>
      </c>
      <c r="B3" s="17" t="s">
        <v>26</v>
      </c>
      <c r="C3" s="17" t="s">
        <v>171</v>
      </c>
      <c r="D3" s="17" t="s">
        <v>171</v>
      </c>
      <c r="E3" s="17" t="s">
        <v>169</v>
      </c>
      <c r="F3" s="17" t="s">
        <v>170</v>
      </c>
      <c r="G3" s="17" t="s">
        <v>25</v>
      </c>
      <c r="H3" s="17" t="s">
        <v>84</v>
      </c>
      <c r="I3" s="17" t="s">
        <v>146</v>
      </c>
      <c r="J3" s="17" t="s">
        <v>147</v>
      </c>
      <c r="K3" s="17" t="s">
        <v>85</v>
      </c>
      <c r="L3" s="17" t="s">
        <v>112</v>
      </c>
      <c r="M3" s="17" t="s">
        <v>125</v>
      </c>
      <c r="N3" s="17" t="s">
        <v>126</v>
      </c>
      <c r="O3" s="17" t="s">
        <v>127</v>
      </c>
      <c r="P3" s="17" t="s">
        <v>105</v>
      </c>
      <c r="Q3" s="17" t="s">
        <v>106</v>
      </c>
      <c r="R3" s="17" t="s">
        <v>52</v>
      </c>
      <c r="S3" s="17" t="s">
        <v>51</v>
      </c>
      <c r="T3" s="17" t="s">
        <v>86</v>
      </c>
      <c r="U3" s="17" t="s">
        <v>114</v>
      </c>
      <c r="V3" s="17" t="s">
        <v>87</v>
      </c>
      <c r="W3" s="17" t="s">
        <v>149</v>
      </c>
      <c r="X3" s="22" t="s">
        <v>152</v>
      </c>
      <c r="Y3" s="22" t="s">
        <v>34</v>
      </c>
      <c r="Z3" s="22" t="s">
        <v>78</v>
      </c>
      <c r="AA3" s="22" t="s">
        <v>74</v>
      </c>
      <c r="AB3" s="22" t="s">
        <v>79</v>
      </c>
      <c r="AC3" s="21" t="s">
        <v>89</v>
      </c>
      <c r="AD3" s="22" t="s">
        <v>54</v>
      </c>
      <c r="AE3" s="22" t="s">
        <v>91</v>
      </c>
      <c r="AF3" s="23" t="s">
        <v>90</v>
      </c>
      <c r="AG3" s="23" t="s">
        <v>100</v>
      </c>
      <c r="AH3" s="19" t="s">
        <v>93</v>
      </c>
      <c r="AI3" s="19" t="s">
        <v>94</v>
      </c>
      <c r="AJ3" s="19" t="s">
        <v>95</v>
      </c>
      <c r="AK3" s="19" t="s">
        <v>103</v>
      </c>
      <c r="AL3" s="19" t="s">
        <v>96</v>
      </c>
      <c r="AM3" s="19" t="s">
        <v>97</v>
      </c>
      <c r="AN3" s="19" t="s">
        <v>104</v>
      </c>
      <c r="AO3" s="19" t="s">
        <v>108</v>
      </c>
      <c r="AP3" s="17" t="s">
        <v>37</v>
      </c>
      <c r="AQ3" s="17" t="s">
        <v>98</v>
      </c>
      <c r="AR3" s="19" t="s">
        <v>99</v>
      </c>
    </row>
    <row r="4" spans="1:44" x14ac:dyDescent="0.35">
      <c r="A4" s="32" t="s">
        <v>18</v>
      </c>
      <c r="B4" s="33" t="s">
        <v>107</v>
      </c>
      <c r="C4" s="64">
        <f>IF(G4=34.5,500*P4,50*P4) + IF(H4=3,10000*P4,50*P4) + 200*P4 + VLOOKUP(I4,List!$B$3:$C$5,2,0)*P4 + VLOOKUP(J4,List!$E$3:$F$5,2,0)*P4 + T4*2 + S4*4 + U4*1000 + V4*100 +VLOOKUP(W4,List!$H$3:$I$13,2,0) - X4*L4*5 - IF(AD4="NA",0,AD4*100) - IF(AF4="NA",0,P4*2) - IF(AH4="X",P4*2,0) - IF(AI4="X",P4*2,0) - IF(AJ4="X",P4*2,0) - IF(AK4="X",L4*2,0) - IF(AL4="X",P4*2,0) - IF(AM4="X",P4*2,0) - IF(AN4="X",P4*2,0)</f>
        <v>30520.520000000004</v>
      </c>
      <c r="D4" s="64">
        <f>IF(C4&lt;0,0,C4)</f>
        <v>30520.520000000004</v>
      </c>
      <c r="E4" s="93">
        <f>C4/$C$30</f>
        <v>0.2631964735262951</v>
      </c>
      <c r="F4" s="64">
        <f>RANK(C4,$C$4:$C$29)</f>
        <v>1</v>
      </c>
      <c r="G4" s="28">
        <v>34.5</v>
      </c>
      <c r="H4" s="28">
        <v>3</v>
      </c>
      <c r="I4" s="28" t="s">
        <v>81</v>
      </c>
      <c r="J4" s="28" t="s">
        <v>81</v>
      </c>
      <c r="K4" s="3">
        <v>3403</v>
      </c>
      <c r="L4" s="4">
        <v>89</v>
      </c>
      <c r="M4" s="4">
        <v>0</v>
      </c>
      <c r="N4" s="4">
        <v>0</v>
      </c>
      <c r="O4" s="4">
        <v>0</v>
      </c>
      <c r="P4" s="44">
        <v>2.82</v>
      </c>
      <c r="Q4" s="44">
        <v>0</v>
      </c>
      <c r="R4" s="44">
        <v>0.02</v>
      </c>
      <c r="S4" s="44">
        <v>0</v>
      </c>
      <c r="T4" s="44">
        <v>0</v>
      </c>
      <c r="U4" s="44">
        <v>0</v>
      </c>
      <c r="V4" s="44">
        <v>0</v>
      </c>
      <c r="W4" s="4" t="s">
        <v>148</v>
      </c>
      <c r="X4" s="75">
        <v>0</v>
      </c>
      <c r="Y4" s="37" t="s">
        <v>77</v>
      </c>
      <c r="Z4" s="36"/>
      <c r="AA4" s="37" t="s">
        <v>27</v>
      </c>
      <c r="AB4" s="36"/>
      <c r="AC4" s="38"/>
      <c r="AD4" s="83" t="s">
        <v>27</v>
      </c>
      <c r="AE4" s="36"/>
      <c r="AF4" s="38" t="s">
        <v>165</v>
      </c>
      <c r="AG4" s="36"/>
      <c r="AH4" s="38" t="s">
        <v>165</v>
      </c>
      <c r="AI4" s="38" t="s">
        <v>165</v>
      </c>
      <c r="AJ4" s="38" t="s">
        <v>165</v>
      </c>
      <c r="AK4" s="38" t="s">
        <v>165</v>
      </c>
      <c r="AL4" s="38" t="s">
        <v>165</v>
      </c>
      <c r="AM4" s="38" t="s">
        <v>165</v>
      </c>
      <c r="AN4" s="38" t="s">
        <v>165</v>
      </c>
      <c r="AO4" s="37" t="s">
        <v>27</v>
      </c>
      <c r="AP4" s="40"/>
      <c r="AQ4" s="36" t="s">
        <v>113</v>
      </c>
      <c r="AR4" s="36" t="s">
        <v>113</v>
      </c>
    </row>
    <row r="5" spans="1:44" x14ac:dyDescent="0.35">
      <c r="A5" s="32" t="s">
        <v>19</v>
      </c>
      <c r="B5" s="33" t="s">
        <v>107</v>
      </c>
      <c r="C5" s="64">
        <f>IF(G5=34.5,500*P5,50*P5) + IF(H5=3,10000*P5,50*P5) + 200*P5 + VLOOKUP(I5,List!$B$3:$C$5,2,0)*P5 + VLOOKUP(J5,List!$E$3:$F$5,2,0)*P5 + T5*2 + S5*4 + U5*1000 + V5*100 +VLOOKUP(W5,List!$H$3:$I$13,2,0) - X5*L5*5 - IF(AD5="NA",0,AD5*100) - IF(AF5="NA",0,P5*2) - IF(AH5="X",P5*2,0) - IF(AI5="X",P5*2,0) - IF(AJ5="X",P5*2,0) - IF(AK5="X",L5*2,0) - IF(AL5="X",P5*2,0) - IF(AM5="X",P5*2,0) - IF(AN5="X",P5*2,0)</f>
        <v>14230.036666666665</v>
      </c>
      <c r="D5" s="64">
        <f t="shared" ref="D5:D29" si="0">IF(C5&lt;0,0,C5)</f>
        <v>14230.036666666665</v>
      </c>
      <c r="E5" s="93">
        <f t="shared" ref="E5:E29" si="1">C5/$C$30</f>
        <v>0.12271401236992494</v>
      </c>
      <c r="F5" s="64">
        <f t="shared" ref="F5:F29" si="2">RANK(C5,$C$4:$C$29)</f>
        <v>2</v>
      </c>
      <c r="G5" s="28">
        <v>34.5</v>
      </c>
      <c r="H5" s="28">
        <v>2</v>
      </c>
      <c r="I5" s="28" t="s">
        <v>179</v>
      </c>
      <c r="J5" s="28" t="s">
        <v>81</v>
      </c>
      <c r="K5" s="3">
        <v>9627</v>
      </c>
      <c r="L5" s="4">
        <v>610</v>
      </c>
      <c r="M5" s="4">
        <v>0</v>
      </c>
      <c r="N5" s="4">
        <v>0</v>
      </c>
      <c r="O5" s="4">
        <v>0</v>
      </c>
      <c r="P5" s="44">
        <v>17.170000000000002</v>
      </c>
      <c r="Q5" s="44">
        <v>0</v>
      </c>
      <c r="R5" s="44">
        <v>0.39</v>
      </c>
      <c r="S5" s="44">
        <v>0</v>
      </c>
      <c r="T5" s="44">
        <v>0</v>
      </c>
      <c r="U5" s="44">
        <v>0</v>
      </c>
      <c r="V5" s="44">
        <v>0</v>
      </c>
      <c r="W5" s="4">
        <v>4</v>
      </c>
      <c r="X5" s="75">
        <v>0</v>
      </c>
      <c r="Y5" s="37" t="s">
        <v>77</v>
      </c>
      <c r="Z5" s="36"/>
      <c r="AA5" s="37" t="s">
        <v>27</v>
      </c>
      <c r="AB5" s="36"/>
      <c r="AC5" s="36"/>
      <c r="AD5" s="80">
        <v>0.33333333333333331</v>
      </c>
      <c r="AE5" s="38"/>
      <c r="AF5" s="38" t="s">
        <v>165</v>
      </c>
      <c r="AG5" s="36"/>
      <c r="AH5" s="38" t="s">
        <v>165</v>
      </c>
      <c r="AI5" s="38" t="s">
        <v>165</v>
      </c>
      <c r="AJ5" s="38" t="s">
        <v>165</v>
      </c>
      <c r="AK5" s="38" t="s">
        <v>165</v>
      </c>
      <c r="AL5" s="38" t="s">
        <v>165</v>
      </c>
      <c r="AM5" s="38" t="s">
        <v>165</v>
      </c>
      <c r="AN5" s="38" t="s">
        <v>165</v>
      </c>
      <c r="AO5" s="37" t="s">
        <v>27</v>
      </c>
      <c r="AP5" s="38"/>
      <c r="AQ5" s="36" t="s">
        <v>113</v>
      </c>
      <c r="AR5" s="36" t="s">
        <v>113</v>
      </c>
    </row>
    <row r="6" spans="1:44" x14ac:dyDescent="0.35">
      <c r="A6" s="32" t="s">
        <v>20</v>
      </c>
      <c r="B6" s="33" t="s">
        <v>107</v>
      </c>
      <c r="C6" s="64">
        <f>IF(G6=34.5,500*P6,50*P6) + IF(H6=3,10000*P6,50*P6) + 200*P6 + VLOOKUP(I6,List!$B$3:$C$5,2,0)*P6 + VLOOKUP(J6,List!$E$3:$F$5,2,0)*P6 + T6*2 + S6*4 + U6*1000 + V6*100 +VLOOKUP(W6,List!$H$3:$I$13,2,0) - X6*L6*5 - IF(AD6="NA",0,AD6*100) - IF(AF6="NA",0,P6*2) - IF(AH6="X",P6*2,0) - IF(AI6="X",P6*2,0) - IF(AJ6="X",P6*2,0) - IF(AK6="X",L6*2,0) - IF(AL6="X",P6*2,0) - IF(AM6="X",P6*2,0) - IF(AN6="X",P6*2,0)</f>
        <v>7185.3399999999992</v>
      </c>
      <c r="D6" s="64">
        <f t="shared" si="0"/>
        <v>7185.3399999999992</v>
      </c>
      <c r="E6" s="93">
        <f t="shared" si="1"/>
        <v>6.1963431458160904E-2</v>
      </c>
      <c r="F6" s="64">
        <f t="shared" si="2"/>
        <v>5</v>
      </c>
      <c r="G6" s="28">
        <v>34.5</v>
      </c>
      <c r="H6" s="28">
        <v>2</v>
      </c>
      <c r="I6" s="28" t="s">
        <v>179</v>
      </c>
      <c r="J6" s="28" t="s">
        <v>81</v>
      </c>
      <c r="K6" s="3">
        <v>11305</v>
      </c>
      <c r="L6" s="4">
        <v>256</v>
      </c>
      <c r="M6" s="4">
        <v>0</v>
      </c>
      <c r="N6" s="4">
        <v>0</v>
      </c>
      <c r="O6" s="4">
        <v>0</v>
      </c>
      <c r="P6" s="45">
        <v>8.94</v>
      </c>
      <c r="Q6" s="44">
        <v>0</v>
      </c>
      <c r="R6" s="44">
        <v>0.5</v>
      </c>
      <c r="S6" s="44">
        <v>0</v>
      </c>
      <c r="T6" s="44">
        <v>0</v>
      </c>
      <c r="U6" s="44">
        <v>0</v>
      </c>
      <c r="V6" s="44">
        <v>0</v>
      </c>
      <c r="W6" s="4" t="s">
        <v>148</v>
      </c>
      <c r="X6" s="75">
        <v>0</v>
      </c>
      <c r="Y6" s="37" t="s">
        <v>77</v>
      </c>
      <c r="Z6" s="36"/>
      <c r="AA6" s="37" t="s">
        <v>27</v>
      </c>
      <c r="AB6" s="36"/>
      <c r="AC6" s="36"/>
      <c r="AD6" s="80">
        <v>0</v>
      </c>
      <c r="AE6" s="38"/>
      <c r="AF6" s="38" t="s">
        <v>165</v>
      </c>
      <c r="AG6" s="36"/>
      <c r="AH6" s="38" t="s">
        <v>165</v>
      </c>
      <c r="AI6" s="38" t="s">
        <v>165</v>
      </c>
      <c r="AJ6" s="38" t="s">
        <v>165</v>
      </c>
      <c r="AK6" s="38" t="s">
        <v>165</v>
      </c>
      <c r="AL6" s="38" t="s">
        <v>165</v>
      </c>
      <c r="AM6" s="38" t="s">
        <v>165</v>
      </c>
      <c r="AN6" s="38" t="s">
        <v>165</v>
      </c>
      <c r="AO6" s="37" t="s">
        <v>27</v>
      </c>
      <c r="AP6" s="38"/>
      <c r="AQ6" s="36" t="s">
        <v>113</v>
      </c>
      <c r="AR6" s="36" t="s">
        <v>113</v>
      </c>
    </row>
    <row r="7" spans="1:44" s="16" customFormat="1" x14ac:dyDescent="0.35">
      <c r="A7" s="34" t="s">
        <v>0</v>
      </c>
      <c r="B7" s="35" t="s">
        <v>22</v>
      </c>
      <c r="C7" s="64">
        <f>IF(G7=34.5,500*P7,50*P7) + IF(H7=3,10000*P7,50*P7) + 200*P7 + VLOOKUP(I7,List!$B$3:$C$5,2,0)*P7 + VLOOKUP(J7,List!$E$3:$F$5,2,0)*P7 + T7*2 + S7*4 + U7*1000 + V7*100 +VLOOKUP(W7,List!$H$3:$I$13,2,0) - X7*L7*5 - IF(AD7="NA",0,AD7*100) - IF(AF7="NA",0,P7*2) - IF(AH7="X",P7*2,0) - IF(AI7="X",P7*2,0) - IF(AJ7="X",P7*2,0) - IF(AK7="X",L7*2,0) - IF(AL7="X",P7*2,0) - IF(AM7="X",P7*2,0) - IF(AN7="X",P7*2,0)</f>
        <v>3350.9800000000009</v>
      </c>
      <c r="D7" s="64">
        <f t="shared" si="0"/>
        <v>3350.9800000000009</v>
      </c>
      <c r="E7" s="93">
        <f t="shared" si="1"/>
        <v>2.8897480084125189E-2</v>
      </c>
      <c r="F7" s="64">
        <f t="shared" si="2"/>
        <v>12</v>
      </c>
      <c r="G7" s="31">
        <v>4.16</v>
      </c>
      <c r="H7" s="31">
        <v>2</v>
      </c>
      <c r="I7" s="28" t="s">
        <v>81</v>
      </c>
      <c r="J7" s="28" t="s">
        <v>81</v>
      </c>
      <c r="K7" s="4">
        <v>2046</v>
      </c>
      <c r="L7" s="4">
        <v>1007</v>
      </c>
      <c r="M7" s="4">
        <v>0</v>
      </c>
      <c r="N7" s="4">
        <v>0</v>
      </c>
      <c r="O7" s="4">
        <v>0</v>
      </c>
      <c r="P7" s="44">
        <v>17.68</v>
      </c>
      <c r="Q7" s="44">
        <v>0</v>
      </c>
      <c r="R7" s="44">
        <v>1.8</v>
      </c>
      <c r="S7" s="45">
        <v>86</v>
      </c>
      <c r="T7" s="44">
        <v>30</v>
      </c>
      <c r="U7" s="44">
        <v>0</v>
      </c>
      <c r="V7" s="44">
        <v>0</v>
      </c>
      <c r="W7" s="4">
        <v>1</v>
      </c>
      <c r="X7" s="76">
        <v>0.9</v>
      </c>
      <c r="Y7" s="39"/>
      <c r="Z7" s="36"/>
      <c r="AA7" s="39"/>
      <c r="AB7" s="36"/>
      <c r="AC7" s="38"/>
      <c r="AD7" s="81">
        <v>1</v>
      </c>
      <c r="AE7" s="36"/>
      <c r="AF7" s="38" t="s">
        <v>165</v>
      </c>
      <c r="AG7" s="41"/>
      <c r="AH7" s="38" t="s">
        <v>165</v>
      </c>
      <c r="AI7" s="38" t="s">
        <v>165</v>
      </c>
      <c r="AJ7" s="38" t="s">
        <v>165</v>
      </c>
      <c r="AK7" s="38" t="s">
        <v>165</v>
      </c>
      <c r="AL7" s="38" t="s">
        <v>165</v>
      </c>
      <c r="AM7" s="38" t="s">
        <v>165</v>
      </c>
      <c r="AN7" s="38" t="s">
        <v>165</v>
      </c>
      <c r="AO7" s="39" t="s">
        <v>109</v>
      </c>
      <c r="AP7" s="38"/>
      <c r="AQ7" s="36" t="s">
        <v>113</v>
      </c>
      <c r="AR7" s="36" t="s">
        <v>113</v>
      </c>
    </row>
    <row r="8" spans="1:44" x14ac:dyDescent="0.35">
      <c r="A8" s="32" t="s">
        <v>41</v>
      </c>
      <c r="B8" s="33" t="s">
        <v>16</v>
      </c>
      <c r="C8" s="64">
        <f>IF(G8=34.5,500*P8,50*P8) + IF(H8=3,10000*P8,50*P8) + 200*P8 + VLOOKUP(I8,List!$B$3:$C$5,2,0)*P8 + VLOOKUP(J8,List!$E$3:$F$5,2,0)*P8 + T8*2 + S8*4 + U8*1000 + V8*100 +VLOOKUP(W8,List!$H$3:$I$13,2,0) - X8*L8*5 - IF(AD8="NA",0,AD8*100) - IF(AF8="NA",0,P8*2) - IF(AH8="X",P8*2,0) - IF(AI8="X",P8*2,0) - IF(AJ8="X",P8*2,0) - IF(AK8="X",L8*2,0) - IF(AL8="X",P8*2,0) - IF(AM8="X",P8*2,0) - IF(AN8="X",P8*2,0)</f>
        <v>7518.0466666666671</v>
      </c>
      <c r="D8" s="64">
        <f t="shared" si="0"/>
        <v>7518.0466666666671</v>
      </c>
      <c r="E8" s="93">
        <f t="shared" si="1"/>
        <v>6.4832557586593689E-2</v>
      </c>
      <c r="F8" s="64">
        <f t="shared" si="2"/>
        <v>3</v>
      </c>
      <c r="G8" s="28">
        <v>4.16</v>
      </c>
      <c r="H8" s="28">
        <v>2</v>
      </c>
      <c r="I8" s="28" t="s">
        <v>81</v>
      </c>
      <c r="J8" s="28" t="s">
        <v>81</v>
      </c>
      <c r="K8" s="3">
        <v>1523</v>
      </c>
      <c r="L8" s="4">
        <v>923</v>
      </c>
      <c r="M8" s="4">
        <v>0</v>
      </c>
      <c r="N8" s="4">
        <v>0</v>
      </c>
      <c r="O8" s="4">
        <v>0</v>
      </c>
      <c r="P8" s="44">
        <v>15.83</v>
      </c>
      <c r="Q8" s="44">
        <v>0</v>
      </c>
      <c r="R8" s="44">
        <v>8.09</v>
      </c>
      <c r="S8" s="45">
        <v>120</v>
      </c>
      <c r="T8" s="46">
        <v>362</v>
      </c>
      <c r="U8" s="44">
        <v>0</v>
      </c>
      <c r="V8" s="44">
        <v>0</v>
      </c>
      <c r="W8" s="4">
        <v>6</v>
      </c>
      <c r="X8" s="75">
        <v>0</v>
      </c>
      <c r="Y8" s="36"/>
      <c r="Z8" s="36"/>
      <c r="AA8" s="38"/>
      <c r="AB8" s="36"/>
      <c r="AC8" s="38"/>
      <c r="AD8" s="80">
        <v>0.33333333333333331</v>
      </c>
      <c r="AE8" s="36"/>
      <c r="AF8" s="38" t="s">
        <v>165</v>
      </c>
      <c r="AG8" s="36"/>
      <c r="AH8" s="38" t="s">
        <v>165</v>
      </c>
      <c r="AI8" s="38" t="s">
        <v>165</v>
      </c>
      <c r="AJ8" s="38" t="s">
        <v>165</v>
      </c>
      <c r="AK8" s="38" t="s">
        <v>165</v>
      </c>
      <c r="AL8" s="38" t="s">
        <v>165</v>
      </c>
      <c r="AM8" s="38" t="s">
        <v>165</v>
      </c>
      <c r="AN8" s="38" t="s">
        <v>165</v>
      </c>
      <c r="AO8" s="39" t="s">
        <v>173</v>
      </c>
      <c r="AP8" s="38"/>
      <c r="AQ8" s="36" t="s">
        <v>113</v>
      </c>
      <c r="AR8" s="36" t="s">
        <v>113</v>
      </c>
    </row>
    <row r="9" spans="1:44" x14ac:dyDescent="0.35">
      <c r="A9" s="32" t="s">
        <v>15</v>
      </c>
      <c r="B9" s="33" t="s">
        <v>28</v>
      </c>
      <c r="C9" s="64">
        <f>IF(G9=34.5,500*P9,50*P9) + IF(H9=3,10000*P9,50*P9) + 200*P9 + VLOOKUP(I9,List!$B$3:$C$5,2,0)*P9 + VLOOKUP(J9,List!$E$3:$F$5,2,0)*P9 + T9*2 + S9*4 + U9*1000 + V9*100 +VLOOKUP(W9,List!$H$3:$I$13,2,0) - X9*L9*5 - IF(AD9="NA",0,AD9*100) - IF(AF9="NA",0,P9*2) - IF(AH9="X",P9*2,0) - IF(AI9="X",P9*2,0) - IF(AJ9="X",P9*2,0) - IF(AK9="X",L9*2,0) - IF(AL9="X",P9*2,0) - IF(AM9="X",P9*2,0) - IF(AN9="X",P9*2,0)</f>
        <v>7401.2728571428579</v>
      </c>
      <c r="D9" s="64">
        <f t="shared" si="0"/>
        <v>7401.2728571428579</v>
      </c>
      <c r="E9" s="93">
        <f t="shared" si="1"/>
        <v>6.3825548044590549E-2</v>
      </c>
      <c r="F9" s="64">
        <f t="shared" si="2"/>
        <v>4</v>
      </c>
      <c r="G9" s="28">
        <v>4.16</v>
      </c>
      <c r="H9" s="28">
        <v>2</v>
      </c>
      <c r="I9" s="28" t="s">
        <v>179</v>
      </c>
      <c r="J9" s="28" t="s">
        <v>81</v>
      </c>
      <c r="K9" s="3">
        <v>2533</v>
      </c>
      <c r="L9" s="4">
        <v>1058</v>
      </c>
      <c r="M9" s="4">
        <v>0</v>
      </c>
      <c r="N9" s="4">
        <v>0</v>
      </c>
      <c r="O9" s="4">
        <v>0</v>
      </c>
      <c r="P9" s="44">
        <v>21.83</v>
      </c>
      <c r="Q9" s="44">
        <v>0</v>
      </c>
      <c r="R9" s="44">
        <v>7.41</v>
      </c>
      <c r="S9" s="45">
        <v>7</v>
      </c>
      <c r="T9" s="46">
        <v>0</v>
      </c>
      <c r="U9" s="44">
        <v>0</v>
      </c>
      <c r="V9" s="44">
        <v>0</v>
      </c>
      <c r="W9" s="4">
        <v>5</v>
      </c>
      <c r="X9" s="75">
        <v>0</v>
      </c>
      <c r="Y9" s="36"/>
      <c r="Z9" s="36"/>
      <c r="AA9" s="38"/>
      <c r="AB9" s="99"/>
      <c r="AC9" s="38"/>
      <c r="AD9" s="80">
        <v>0.82857142857142863</v>
      </c>
      <c r="AE9" s="36"/>
      <c r="AF9" s="38" t="s">
        <v>165</v>
      </c>
      <c r="AG9" s="36"/>
      <c r="AH9" s="38" t="s">
        <v>165</v>
      </c>
      <c r="AI9" s="38" t="s">
        <v>165</v>
      </c>
      <c r="AJ9" s="38" t="s">
        <v>165</v>
      </c>
      <c r="AK9" s="38" t="s">
        <v>165</v>
      </c>
      <c r="AL9" s="38" t="s">
        <v>165</v>
      </c>
      <c r="AM9" s="38" t="s">
        <v>165</v>
      </c>
      <c r="AN9" s="38" t="s">
        <v>165</v>
      </c>
      <c r="AO9" s="39" t="s">
        <v>173</v>
      </c>
      <c r="AP9" s="38"/>
      <c r="AQ9" s="36" t="s">
        <v>113</v>
      </c>
      <c r="AR9" s="36" t="s">
        <v>113</v>
      </c>
    </row>
    <row r="10" spans="1:44" x14ac:dyDescent="0.35">
      <c r="A10" s="32" t="s">
        <v>42</v>
      </c>
      <c r="B10" s="33" t="s">
        <v>7</v>
      </c>
      <c r="C10" s="64">
        <f>IF(G10=34.5,500*P10,50*P10) + IF(H10=3,10000*P10,50*P10) + 200*P10 + VLOOKUP(I10,List!$B$3:$C$5,2,0)*P10 + VLOOKUP(J10,List!$E$3:$F$5,2,0)*P10 + T10*2 + S10*4 + U10*1000 + V10*100 +VLOOKUP(W10,List!$H$3:$I$13,2,0) - X10*L10*5 - IF(AD10="NA",0,AD10*100) - IF(AF10="NA",0,P10*2) - IF(AH10="X",P10*2,0) - IF(AI10="X",P10*2,0) - IF(AJ10="X",P10*2,0) - IF(AK10="X",L10*2,0) - IF(AL10="X",P10*2,0) - IF(AM10="X",P10*2,0) - IF(AN10="X",P10*2,0)</f>
        <v>5706.2900000000018</v>
      </c>
      <c r="D10" s="64">
        <f t="shared" si="0"/>
        <v>5706.2900000000018</v>
      </c>
      <c r="E10" s="93">
        <f t="shared" si="1"/>
        <v>4.9208709580254952E-2</v>
      </c>
      <c r="F10" s="64">
        <f t="shared" si="2"/>
        <v>7</v>
      </c>
      <c r="G10" s="28">
        <v>4.16</v>
      </c>
      <c r="H10" s="28">
        <v>2</v>
      </c>
      <c r="I10" s="28" t="s">
        <v>179</v>
      </c>
      <c r="J10" s="28" t="s">
        <v>81</v>
      </c>
      <c r="K10" s="3">
        <v>537</v>
      </c>
      <c r="L10" s="4">
        <v>602</v>
      </c>
      <c r="M10" s="4">
        <v>0</v>
      </c>
      <c r="N10" s="4">
        <v>0</v>
      </c>
      <c r="O10" s="4">
        <v>0</v>
      </c>
      <c r="P10" s="44">
        <v>16.39</v>
      </c>
      <c r="Q10" s="44">
        <v>0</v>
      </c>
      <c r="R10" s="44">
        <v>2.95</v>
      </c>
      <c r="S10" s="44">
        <v>0</v>
      </c>
      <c r="T10" s="45">
        <v>388</v>
      </c>
      <c r="U10" s="44">
        <v>0</v>
      </c>
      <c r="V10" s="44">
        <v>0</v>
      </c>
      <c r="W10" s="4" t="s">
        <v>148</v>
      </c>
      <c r="X10" s="77">
        <v>0.2</v>
      </c>
      <c r="Y10" s="37" t="s">
        <v>77</v>
      </c>
      <c r="Z10" s="36"/>
      <c r="AA10" s="39"/>
      <c r="AB10" s="36"/>
      <c r="AC10" s="36"/>
      <c r="AD10" s="82" t="s">
        <v>27</v>
      </c>
      <c r="AE10" s="36"/>
      <c r="AF10" s="38" t="s">
        <v>165</v>
      </c>
      <c r="AG10" s="36"/>
      <c r="AH10" s="38" t="s">
        <v>165</v>
      </c>
      <c r="AI10" s="38" t="s">
        <v>165</v>
      </c>
      <c r="AJ10" s="38" t="s">
        <v>165</v>
      </c>
      <c r="AK10" s="38" t="s">
        <v>165</v>
      </c>
      <c r="AL10" s="38" t="s">
        <v>165</v>
      </c>
      <c r="AM10" s="38" t="s">
        <v>165</v>
      </c>
      <c r="AN10" s="38" t="s">
        <v>165</v>
      </c>
      <c r="AO10" s="39" t="s">
        <v>110</v>
      </c>
      <c r="AP10" s="38"/>
      <c r="AQ10" s="36" t="s">
        <v>113</v>
      </c>
      <c r="AR10" s="36" t="s">
        <v>113</v>
      </c>
    </row>
    <row r="11" spans="1:44" x14ac:dyDescent="0.35">
      <c r="A11" s="32" t="s">
        <v>3</v>
      </c>
      <c r="B11" s="33" t="s">
        <v>29</v>
      </c>
      <c r="C11" s="64">
        <f>IF(G11=34.5,500*P11,50*P11) + IF(H11=3,10000*P11,50*P11) + 200*P11 + VLOOKUP(I11,List!$B$3:$C$5,2,0)*P11 + VLOOKUP(J11,List!$E$3:$F$5,2,0)*P11 + T11*2 + S11*4 + U11*1000 + V11*100 +VLOOKUP(W11,List!$H$3:$I$13,2,0) - X11*L11*5 - IF(AD11="NA",0,AD11*100) - IF(AF11="NA",0,P11*2) - IF(AH11="X",P11*2,0) - IF(AI11="X",P11*2,0) - IF(AJ11="X",P11*2,0) - IF(AK11="X",L11*2,0) - IF(AL11="X",P11*2,0) - IF(AM11="X",P11*2,0) - IF(AN11="X",P11*2,0)</f>
        <v>3459.9800000000009</v>
      </c>
      <c r="D11" s="64">
        <f t="shared" si="0"/>
        <v>3459.9800000000009</v>
      </c>
      <c r="E11" s="93">
        <f t="shared" si="1"/>
        <v>2.9837451474336307E-2</v>
      </c>
      <c r="F11" s="64">
        <f t="shared" si="2"/>
        <v>11</v>
      </c>
      <c r="G11" s="28">
        <v>4.16</v>
      </c>
      <c r="H11" s="28">
        <v>2</v>
      </c>
      <c r="I11" s="28" t="s">
        <v>81</v>
      </c>
      <c r="J11" s="28" t="s">
        <v>179</v>
      </c>
      <c r="K11" s="3">
        <v>1984</v>
      </c>
      <c r="L11" s="4">
        <v>508</v>
      </c>
      <c r="M11" s="4">
        <v>0</v>
      </c>
      <c r="N11" s="4">
        <v>0</v>
      </c>
      <c r="O11" s="4">
        <v>0</v>
      </c>
      <c r="P11" s="44">
        <v>10.18</v>
      </c>
      <c r="Q11" s="44">
        <v>0</v>
      </c>
      <c r="R11" s="44">
        <v>0.27</v>
      </c>
      <c r="S11" s="44">
        <v>88</v>
      </c>
      <c r="T11" s="44">
        <v>0</v>
      </c>
      <c r="U11" s="44">
        <v>0</v>
      </c>
      <c r="V11" s="44">
        <v>0</v>
      </c>
      <c r="W11" s="4" t="s">
        <v>148</v>
      </c>
      <c r="X11" s="75">
        <v>0</v>
      </c>
      <c r="Y11" s="36"/>
      <c r="Z11" s="36"/>
      <c r="AA11" s="39"/>
      <c r="AB11" s="36"/>
      <c r="AC11" s="38"/>
      <c r="AD11" s="80">
        <v>0.6</v>
      </c>
      <c r="AE11" s="38"/>
      <c r="AF11" s="87"/>
      <c r="AG11" s="36"/>
      <c r="AH11" s="38" t="s">
        <v>165</v>
      </c>
      <c r="AI11" s="38" t="s">
        <v>165</v>
      </c>
      <c r="AJ11" s="38" t="s">
        <v>165</v>
      </c>
      <c r="AK11" s="38" t="s">
        <v>165</v>
      </c>
      <c r="AL11" s="38" t="s">
        <v>165</v>
      </c>
      <c r="AM11" s="38" t="s">
        <v>165</v>
      </c>
      <c r="AN11" s="38" t="s">
        <v>165</v>
      </c>
      <c r="AO11" s="39" t="s">
        <v>110</v>
      </c>
      <c r="AP11" s="38"/>
      <c r="AQ11" s="36" t="s">
        <v>113</v>
      </c>
      <c r="AR11" s="36" t="s">
        <v>113</v>
      </c>
    </row>
    <row r="12" spans="1:44" x14ac:dyDescent="0.35">
      <c r="A12" s="32" t="s">
        <v>2</v>
      </c>
      <c r="B12" s="33" t="s">
        <v>29</v>
      </c>
      <c r="C12" s="64">
        <f>IF(G12=34.5,500*P12,50*P12) + IF(H12=3,10000*P12,50*P12) + 200*P12 + VLOOKUP(I12,List!$B$3:$C$5,2,0)*P12 + VLOOKUP(J12,List!$E$3:$F$5,2,0)*P12 + T12*2 + S12*4 + U12*1000 + V12*100 +VLOOKUP(W12,List!$H$3:$I$13,2,0) - X12*L12*5 - IF(AD12="NA",0,AD12*100) - IF(AF12="NA",0,P12*2) - IF(AH12="X",P12*2,0) - IF(AI12="X",P12*2,0) - IF(AJ12="X",P12*2,0) - IF(AK12="X",L12*2,0) - IF(AL12="X",P12*2,0) - IF(AM12="X",P12*2,0) - IF(AN12="X",P12*2,0)</f>
        <v>5559.2000000000025</v>
      </c>
      <c r="D12" s="64">
        <f t="shared" si="0"/>
        <v>5559.2000000000025</v>
      </c>
      <c r="E12" s="93">
        <f t="shared" si="1"/>
        <v>4.7940265618914103E-2</v>
      </c>
      <c r="F12" s="64">
        <f t="shared" si="2"/>
        <v>8</v>
      </c>
      <c r="G12" s="28">
        <v>4.16</v>
      </c>
      <c r="H12" s="28">
        <v>2</v>
      </c>
      <c r="I12" s="28" t="s">
        <v>81</v>
      </c>
      <c r="J12" s="28" t="s">
        <v>81</v>
      </c>
      <c r="K12" s="3">
        <v>1698</v>
      </c>
      <c r="L12" s="4">
        <v>567</v>
      </c>
      <c r="M12" s="4">
        <v>0</v>
      </c>
      <c r="N12" s="4">
        <v>0</v>
      </c>
      <c r="O12" s="4">
        <v>0</v>
      </c>
      <c r="P12" s="44">
        <v>13.2</v>
      </c>
      <c r="Q12" s="44">
        <v>0</v>
      </c>
      <c r="R12" s="44">
        <v>5.26</v>
      </c>
      <c r="S12" s="44">
        <v>76</v>
      </c>
      <c r="T12" s="44">
        <v>7</v>
      </c>
      <c r="U12" s="44">
        <v>0</v>
      </c>
      <c r="V12" s="44">
        <v>0</v>
      </c>
      <c r="W12" s="4" t="s">
        <v>148</v>
      </c>
      <c r="X12" s="75">
        <v>0</v>
      </c>
      <c r="Y12" s="36"/>
      <c r="Z12" s="36"/>
      <c r="AA12" s="39"/>
      <c r="AB12" s="36"/>
      <c r="AC12" s="38"/>
      <c r="AD12" s="80">
        <v>0.4</v>
      </c>
      <c r="AE12" s="38"/>
      <c r="AF12" s="87"/>
      <c r="AG12" s="36"/>
      <c r="AH12" s="38" t="s">
        <v>165</v>
      </c>
      <c r="AI12" s="38" t="s">
        <v>165</v>
      </c>
      <c r="AJ12" s="38" t="s">
        <v>165</v>
      </c>
      <c r="AK12" s="38" t="s">
        <v>165</v>
      </c>
      <c r="AL12" s="38" t="s">
        <v>165</v>
      </c>
      <c r="AM12" s="38" t="s">
        <v>165</v>
      </c>
      <c r="AN12" s="38" t="s">
        <v>165</v>
      </c>
      <c r="AO12" s="39" t="s">
        <v>110</v>
      </c>
      <c r="AP12" s="38"/>
      <c r="AQ12" s="36" t="s">
        <v>113</v>
      </c>
      <c r="AR12" s="36" t="s">
        <v>113</v>
      </c>
    </row>
    <row r="13" spans="1:44" x14ac:dyDescent="0.35">
      <c r="A13" s="32" t="s">
        <v>14</v>
      </c>
      <c r="B13" s="33" t="s">
        <v>28</v>
      </c>
      <c r="C13" s="64">
        <f>IF(G13=34.5,500*P13,50*P13) + IF(H13=3,10000*P13,50*P13) + 200*P13 + VLOOKUP(I13,List!$B$3:$C$5,2,0)*P13 + VLOOKUP(J13,List!$E$3:$F$5,2,0)*P13 + T13*2 + S13*4 + U13*1000 + V13*100 +VLOOKUP(W13,List!$H$3:$I$13,2,0) - X13*L13*5 - IF(AD13="NA",0,AD13*100) - IF(AF13="NA",0,P13*2) - IF(AH13="X",P13*2,0) - IF(AI13="X",P13*2,0) - IF(AJ13="X",P13*2,0) - IF(AK13="X",L13*2,0) - IF(AL13="X",P13*2,0) - IF(AM13="X",P13*2,0) - IF(AN13="X",P13*2,0)</f>
        <v>3493.0166666666682</v>
      </c>
      <c r="D13" s="64">
        <f t="shared" si="0"/>
        <v>3493.0166666666682</v>
      </c>
      <c r="E13" s="93">
        <f t="shared" si="1"/>
        <v>3.0122346166947395E-2</v>
      </c>
      <c r="F13" s="64">
        <f t="shared" si="2"/>
        <v>10</v>
      </c>
      <c r="G13" s="28">
        <v>4.16</v>
      </c>
      <c r="H13" s="28">
        <v>2</v>
      </c>
      <c r="I13" s="28" t="s">
        <v>179</v>
      </c>
      <c r="J13" s="28" t="s">
        <v>81</v>
      </c>
      <c r="K13" s="3">
        <v>1895</v>
      </c>
      <c r="L13" s="4">
        <v>549</v>
      </c>
      <c r="M13" s="4">
        <v>0</v>
      </c>
      <c r="N13" s="4">
        <v>0</v>
      </c>
      <c r="O13" s="4">
        <v>0</v>
      </c>
      <c r="P13" s="44">
        <v>9.85</v>
      </c>
      <c r="Q13" s="44">
        <v>0</v>
      </c>
      <c r="R13" s="44">
        <v>2</v>
      </c>
      <c r="S13" s="44">
        <v>69</v>
      </c>
      <c r="T13" s="46">
        <v>0</v>
      </c>
      <c r="U13" s="44">
        <v>0</v>
      </c>
      <c r="V13" s="44">
        <v>0</v>
      </c>
      <c r="W13" s="4">
        <v>8</v>
      </c>
      <c r="X13" s="75">
        <v>0</v>
      </c>
      <c r="Y13" s="36"/>
      <c r="Z13" s="36"/>
      <c r="AA13" s="38"/>
      <c r="AB13" s="36"/>
      <c r="AC13" s="36"/>
      <c r="AD13" s="80">
        <v>0.33333333333333331</v>
      </c>
      <c r="AE13" s="36"/>
      <c r="AF13" s="38" t="s">
        <v>165</v>
      </c>
      <c r="AG13" s="36"/>
      <c r="AH13" s="38" t="s">
        <v>165</v>
      </c>
      <c r="AI13" s="38" t="s">
        <v>165</v>
      </c>
      <c r="AJ13" s="38" t="s">
        <v>165</v>
      </c>
      <c r="AK13" s="38" t="s">
        <v>165</v>
      </c>
      <c r="AL13" s="38" t="s">
        <v>165</v>
      </c>
      <c r="AM13" s="38" t="s">
        <v>165</v>
      </c>
      <c r="AN13" s="38" t="s">
        <v>165</v>
      </c>
      <c r="AO13" s="39" t="s">
        <v>173</v>
      </c>
      <c r="AP13" s="38"/>
      <c r="AQ13" s="36" t="s">
        <v>113</v>
      </c>
      <c r="AR13" s="36" t="s">
        <v>113</v>
      </c>
    </row>
    <row r="14" spans="1:44" x14ac:dyDescent="0.35">
      <c r="A14" s="32" t="s">
        <v>8</v>
      </c>
      <c r="B14" s="33" t="s">
        <v>21</v>
      </c>
      <c r="C14" s="64">
        <f>IF(G14=34.5,500*P14,50*P14) + IF(H14=3,10000*P14,50*P14) + 200*P14 + VLOOKUP(I14,List!$B$3:$C$5,2,0)*P14 + VLOOKUP(J14,List!$E$3:$F$5,2,0)*P14 + T14*2 + S14*4 + U14*1000 + V14*100 +VLOOKUP(W14,List!$H$3:$I$13,2,0) - X14*L14*5 - IF(AD14="NA",0,AD14*100) - IF(AF14="NA",0,P14*2) - IF(AH14="X",P14*2,0) - IF(AI14="X",P14*2,0) - IF(AJ14="X",P14*2,0) - IF(AK14="X",L14*2,0) - IF(AL14="X",P14*2,0) - IF(AM14="X",P14*2,0) - IF(AN14="X",P14*2,0)</f>
        <v>3583.369999999999</v>
      </c>
      <c r="D14" s="64">
        <f t="shared" si="0"/>
        <v>3583.369999999999</v>
      </c>
      <c r="E14" s="93">
        <f t="shared" si="1"/>
        <v>3.0901516335236745E-2</v>
      </c>
      <c r="F14" s="64">
        <f t="shared" si="2"/>
        <v>9</v>
      </c>
      <c r="G14" s="28">
        <v>4.16</v>
      </c>
      <c r="H14" s="28">
        <v>2</v>
      </c>
      <c r="I14" s="28" t="s">
        <v>81</v>
      </c>
      <c r="J14" s="28" t="s">
        <v>179</v>
      </c>
      <c r="K14" s="3">
        <v>1918</v>
      </c>
      <c r="L14" s="4">
        <v>505</v>
      </c>
      <c r="M14" s="4">
        <v>0</v>
      </c>
      <c r="N14" s="4">
        <v>0</v>
      </c>
      <c r="O14" s="4">
        <v>0</v>
      </c>
      <c r="P14" s="44">
        <v>10.67</v>
      </c>
      <c r="Q14" s="44">
        <v>0</v>
      </c>
      <c r="R14" s="44">
        <v>0.5</v>
      </c>
      <c r="S14" s="44">
        <v>52</v>
      </c>
      <c r="T14" s="46">
        <v>0</v>
      </c>
      <c r="U14" s="44">
        <v>0</v>
      </c>
      <c r="V14" s="44">
        <v>0</v>
      </c>
      <c r="W14" s="4" t="s">
        <v>148</v>
      </c>
      <c r="X14" s="75">
        <v>0</v>
      </c>
      <c r="Y14" s="36"/>
      <c r="Z14" s="36"/>
      <c r="AA14" s="42"/>
      <c r="AB14" s="36"/>
      <c r="AC14" s="36"/>
      <c r="AD14" s="79">
        <v>0</v>
      </c>
      <c r="AE14" s="36"/>
      <c r="AF14" s="38" t="s">
        <v>165</v>
      </c>
      <c r="AG14" s="36"/>
      <c r="AH14" s="38" t="s">
        <v>165</v>
      </c>
      <c r="AI14" s="38" t="s">
        <v>165</v>
      </c>
      <c r="AJ14" s="38" t="s">
        <v>165</v>
      </c>
      <c r="AK14" s="38" t="s">
        <v>165</v>
      </c>
      <c r="AL14" s="38" t="s">
        <v>165</v>
      </c>
      <c r="AM14" s="38" t="s">
        <v>165</v>
      </c>
      <c r="AN14" s="38" t="s">
        <v>165</v>
      </c>
      <c r="AO14" s="39" t="s">
        <v>109</v>
      </c>
      <c r="AP14" s="38"/>
      <c r="AQ14" s="36" t="s">
        <v>113</v>
      </c>
      <c r="AR14" s="36" t="s">
        <v>113</v>
      </c>
    </row>
    <row r="15" spans="1:44" x14ac:dyDescent="0.35">
      <c r="A15" s="32" t="s">
        <v>43</v>
      </c>
      <c r="B15" s="33" t="s">
        <v>21</v>
      </c>
      <c r="C15" s="64">
        <f>IF(G15=34.5,500*P15,50*P15) + IF(H15=3,10000*P15,50*P15) + 200*P15 + VLOOKUP(I15,List!$B$3:$C$5,2,0)*P15 + VLOOKUP(J15,List!$E$3:$F$5,2,0)*P15 + T15*2 + S15*4 + U15*1000 + V15*100 +VLOOKUP(W15,List!$H$3:$I$13,2,0) - X15*L15*5 - IF(AD15="NA",0,AD15*100) - IF(AF15="NA",0,P15*2) - IF(AH15="X",P15*2,0) - IF(AI15="X",P15*2,0) - IF(AJ15="X",P15*2,0) - IF(AK15="X",L15*2,0) - IF(AL15="X",P15*2,0) - IF(AM15="X",P15*2,0) - IF(AN15="X",P15*2,0)</f>
        <v>2649.6900000000005</v>
      </c>
      <c r="D15" s="64">
        <f t="shared" si="0"/>
        <v>2649.6900000000005</v>
      </c>
      <c r="E15" s="93">
        <f t="shared" si="1"/>
        <v>2.2849842136958641E-2</v>
      </c>
      <c r="F15" s="64">
        <f t="shared" si="2"/>
        <v>14</v>
      </c>
      <c r="G15" s="28">
        <v>4.16</v>
      </c>
      <c r="H15" s="28">
        <v>2</v>
      </c>
      <c r="I15" s="28" t="s">
        <v>81</v>
      </c>
      <c r="J15" s="28" t="s">
        <v>179</v>
      </c>
      <c r="K15" s="3">
        <v>1506</v>
      </c>
      <c r="L15" s="4">
        <v>348</v>
      </c>
      <c r="M15" s="4">
        <v>0</v>
      </c>
      <c r="N15" s="4">
        <v>0</v>
      </c>
      <c r="O15" s="4">
        <v>0</v>
      </c>
      <c r="P15" s="44">
        <v>7.79</v>
      </c>
      <c r="Q15" s="44">
        <v>0</v>
      </c>
      <c r="R15" s="44">
        <v>3.86</v>
      </c>
      <c r="S15" s="44">
        <v>36</v>
      </c>
      <c r="T15" s="46">
        <v>0</v>
      </c>
      <c r="U15" s="44">
        <v>0</v>
      </c>
      <c r="V15" s="44">
        <v>0</v>
      </c>
      <c r="W15" s="4" t="s">
        <v>148</v>
      </c>
      <c r="X15" s="75">
        <v>0</v>
      </c>
      <c r="Y15" s="36"/>
      <c r="Z15" s="36"/>
      <c r="AA15" s="38"/>
      <c r="AB15" s="36"/>
      <c r="AC15" s="36"/>
      <c r="AD15" s="79">
        <v>0</v>
      </c>
      <c r="AE15" s="36"/>
      <c r="AF15" s="38" t="s">
        <v>165</v>
      </c>
      <c r="AG15" s="36"/>
      <c r="AH15" s="38" t="s">
        <v>165</v>
      </c>
      <c r="AI15" s="38" t="s">
        <v>165</v>
      </c>
      <c r="AJ15" s="38" t="s">
        <v>165</v>
      </c>
      <c r="AK15" s="38" t="s">
        <v>165</v>
      </c>
      <c r="AL15" s="38" t="s">
        <v>165</v>
      </c>
      <c r="AM15" s="38" t="s">
        <v>165</v>
      </c>
      <c r="AN15" s="38" t="s">
        <v>165</v>
      </c>
      <c r="AO15" s="39" t="s">
        <v>109</v>
      </c>
      <c r="AP15" s="38"/>
      <c r="AQ15" s="36" t="s">
        <v>113</v>
      </c>
      <c r="AR15" s="36" t="s">
        <v>113</v>
      </c>
    </row>
    <row r="16" spans="1:44" x14ac:dyDescent="0.35">
      <c r="A16" s="32" t="s">
        <v>44</v>
      </c>
      <c r="B16" s="33" t="s">
        <v>13</v>
      </c>
      <c r="C16" s="64">
        <f>IF(G16=34.5,500*P16,50*P16) + IF(H16=3,10000*P16,50*P16) + 200*P16 + VLOOKUP(I16,List!$B$3:$C$5,2,0)*P16 + VLOOKUP(J16,List!$E$3:$F$5,2,0)*P16 + T16*2 + S16*4 + U16*1000 + V16*100 +VLOOKUP(W16,List!$H$3:$I$13,2,0) - X16*L16*5 - IF(AD16="NA",0,AD16*100) - IF(AF16="NA",0,P16*2) - IF(AH16="X",P16*2,0) - IF(AI16="X",P16*2,0) - IF(AJ16="X",P16*2,0) - IF(AK16="X",L16*2,0) - IF(AL16="X",P16*2,0) - IF(AM16="X",P16*2,0) - IF(AN16="X",P16*2,0)</f>
        <v>5915.75</v>
      </c>
      <c r="D16" s="64">
        <f t="shared" si="0"/>
        <v>5915.75</v>
      </c>
      <c r="E16" s="93">
        <f t="shared" si="1"/>
        <v>5.101500689579274E-2</v>
      </c>
      <c r="F16" s="64">
        <f t="shared" si="2"/>
        <v>6</v>
      </c>
      <c r="G16" s="28">
        <v>4.16</v>
      </c>
      <c r="H16" s="28">
        <v>2</v>
      </c>
      <c r="I16" s="28" t="s">
        <v>179</v>
      </c>
      <c r="J16" s="28" t="s">
        <v>81</v>
      </c>
      <c r="K16" s="3">
        <v>1587</v>
      </c>
      <c r="L16" s="4">
        <v>615</v>
      </c>
      <c r="M16" s="4">
        <v>0</v>
      </c>
      <c r="N16" s="4">
        <v>0</v>
      </c>
      <c r="O16" s="4">
        <v>0</v>
      </c>
      <c r="P16" s="44">
        <v>13.25</v>
      </c>
      <c r="Q16" s="44">
        <v>0</v>
      </c>
      <c r="R16" s="44">
        <v>0.85</v>
      </c>
      <c r="S16" s="44">
        <v>33</v>
      </c>
      <c r="T16" s="44">
        <v>409</v>
      </c>
      <c r="U16" s="44">
        <v>0</v>
      </c>
      <c r="V16" s="44">
        <v>0</v>
      </c>
      <c r="W16" s="4">
        <v>3</v>
      </c>
      <c r="X16" s="75">
        <v>0</v>
      </c>
      <c r="Y16" s="36"/>
      <c r="Z16" s="36"/>
      <c r="AA16" s="39"/>
      <c r="AB16" s="36"/>
      <c r="AC16" s="36"/>
      <c r="AD16" s="80">
        <v>0.5</v>
      </c>
      <c r="AE16" s="36"/>
      <c r="AF16" s="38" t="s">
        <v>165</v>
      </c>
      <c r="AG16" s="36"/>
      <c r="AH16" s="38" t="s">
        <v>165</v>
      </c>
      <c r="AI16" s="38" t="s">
        <v>165</v>
      </c>
      <c r="AJ16" s="38" t="s">
        <v>165</v>
      </c>
      <c r="AK16" s="38" t="s">
        <v>165</v>
      </c>
      <c r="AL16" s="38" t="s">
        <v>165</v>
      </c>
      <c r="AM16" s="38" t="s">
        <v>165</v>
      </c>
      <c r="AN16" s="38" t="s">
        <v>165</v>
      </c>
      <c r="AO16" s="39" t="s">
        <v>109</v>
      </c>
      <c r="AP16" s="38"/>
      <c r="AQ16" s="36" t="s">
        <v>113</v>
      </c>
      <c r="AR16" s="36" t="s">
        <v>113</v>
      </c>
    </row>
    <row r="17" spans="1:44" x14ac:dyDescent="0.35">
      <c r="A17" s="32" t="s">
        <v>5</v>
      </c>
      <c r="B17" s="33" t="s">
        <v>30</v>
      </c>
      <c r="C17" s="64">
        <f>IF(G17=34.5,500*P17,50*P17) + IF(H17=3,10000*P17,50*P17) + 200*P17 + VLOOKUP(I17,List!$B$3:$C$5,2,0)*P17 + VLOOKUP(J17,List!$E$3:$F$5,2,0)*P17 + T17*2 + S17*4 + U17*1000 + V17*100 +VLOOKUP(W17,List!$H$3:$I$13,2,0) - X17*L17*5 - IF(AD17="NA",0,AD17*100) - IF(AF17="NA",0,P17*2) - IF(AH17="X",P17*2,0) - IF(AI17="X",P17*2,0) - IF(AJ17="X",P17*2,0) - IF(AK17="X",L17*2,0) - IF(AL17="X",P17*2,0) - IF(AM17="X",P17*2,0) - IF(AN17="X",P17*2,0)</f>
        <v>1918.8099999999997</v>
      </c>
      <c r="D17" s="64">
        <f t="shared" si="0"/>
        <v>1918.8099999999997</v>
      </c>
      <c r="E17" s="93">
        <f t="shared" si="1"/>
        <v>1.6547032139917348E-2</v>
      </c>
      <c r="F17" s="64">
        <f t="shared" si="2"/>
        <v>19</v>
      </c>
      <c r="G17" s="28">
        <v>4.16</v>
      </c>
      <c r="H17" s="28">
        <v>2</v>
      </c>
      <c r="I17" s="28" t="s">
        <v>81</v>
      </c>
      <c r="J17" s="28" t="s">
        <v>83</v>
      </c>
      <c r="K17" s="3">
        <v>1023</v>
      </c>
      <c r="L17" s="4">
        <v>348</v>
      </c>
      <c r="M17" s="4">
        <v>0</v>
      </c>
      <c r="N17" s="4">
        <v>0</v>
      </c>
      <c r="O17" s="4">
        <v>0</v>
      </c>
      <c r="P17" s="44">
        <v>5.91</v>
      </c>
      <c r="Q17" s="44">
        <v>0</v>
      </c>
      <c r="R17" s="44">
        <v>3.95</v>
      </c>
      <c r="S17" s="44">
        <v>63</v>
      </c>
      <c r="T17" s="44">
        <v>76</v>
      </c>
      <c r="U17" s="44">
        <v>0</v>
      </c>
      <c r="V17" s="44">
        <v>0</v>
      </c>
      <c r="W17" s="4" t="s">
        <v>148</v>
      </c>
      <c r="X17" s="75">
        <v>0</v>
      </c>
      <c r="Y17" s="36"/>
      <c r="Z17" s="36"/>
      <c r="AA17" s="36"/>
      <c r="AB17" s="36"/>
      <c r="AC17" s="36"/>
      <c r="AD17" s="81">
        <v>1</v>
      </c>
      <c r="AE17" s="39"/>
      <c r="AF17" s="87"/>
      <c r="AG17" s="36"/>
      <c r="AH17" s="38" t="s">
        <v>165</v>
      </c>
      <c r="AI17" s="38" t="s">
        <v>165</v>
      </c>
      <c r="AJ17" s="38" t="s">
        <v>165</v>
      </c>
      <c r="AK17" s="38" t="s">
        <v>165</v>
      </c>
      <c r="AL17" s="38" t="s">
        <v>165</v>
      </c>
      <c r="AM17" s="38" t="s">
        <v>165</v>
      </c>
      <c r="AN17" s="38" t="s">
        <v>165</v>
      </c>
      <c r="AO17" s="39" t="s">
        <v>173</v>
      </c>
      <c r="AP17" s="38"/>
      <c r="AQ17" s="36" t="s">
        <v>113</v>
      </c>
      <c r="AR17" s="36" t="s">
        <v>113</v>
      </c>
    </row>
    <row r="18" spans="1:44" x14ac:dyDescent="0.35">
      <c r="A18" s="32" t="s">
        <v>4</v>
      </c>
      <c r="B18" s="33" t="s">
        <v>30</v>
      </c>
      <c r="C18" s="64">
        <f>IF(G18=34.5,500*P18,50*P18) + IF(H18=3,10000*P18,50*P18) + 200*P18 + VLOOKUP(I18,List!$B$3:$C$5,2,0)*P18 + VLOOKUP(J18,List!$E$3:$F$5,2,0)*P18 + T18*2 + S18*4 + U18*1000 + V18*100 +VLOOKUP(W18,List!$H$3:$I$13,2,0) - X18*L18*5 - IF(AD18="NA",0,AD18*100) - IF(AF18="NA",0,P18*2) - IF(AH18="X",P18*2,0) - IF(AI18="X",P18*2,0) - IF(AJ18="X",P18*2,0) - IF(AK18="X",L18*2,0) - IF(AL18="X",P18*2,0) - IF(AM18="X",P18*2,0) - IF(AN18="X",P18*2,0)</f>
        <v>2072.346666666665</v>
      </c>
      <c r="D18" s="64">
        <f t="shared" si="0"/>
        <v>2072.346666666665</v>
      </c>
      <c r="E18" s="93">
        <f t="shared" si="1"/>
        <v>1.7871069516202175E-2</v>
      </c>
      <c r="F18" s="64">
        <f t="shared" si="2"/>
        <v>16</v>
      </c>
      <c r="G18" s="28">
        <v>4.16</v>
      </c>
      <c r="H18" s="28">
        <v>2</v>
      </c>
      <c r="I18" s="28" t="s">
        <v>179</v>
      </c>
      <c r="J18" s="28" t="s">
        <v>179</v>
      </c>
      <c r="K18" s="3">
        <v>959</v>
      </c>
      <c r="L18" s="4">
        <v>323</v>
      </c>
      <c r="M18" s="4">
        <v>0</v>
      </c>
      <c r="N18" s="4">
        <v>0</v>
      </c>
      <c r="O18" s="4">
        <v>0</v>
      </c>
      <c r="P18" s="44">
        <v>7.38</v>
      </c>
      <c r="Q18" s="44">
        <v>0</v>
      </c>
      <c r="R18" s="44">
        <v>1.53</v>
      </c>
      <c r="S18" s="44">
        <v>16</v>
      </c>
      <c r="T18" s="44">
        <v>104</v>
      </c>
      <c r="U18" s="44">
        <v>0</v>
      </c>
      <c r="V18" s="44">
        <v>0</v>
      </c>
      <c r="W18" s="4" t="s">
        <v>148</v>
      </c>
      <c r="X18" s="75">
        <v>0</v>
      </c>
      <c r="Y18" s="36"/>
      <c r="Z18" s="36"/>
      <c r="AA18" s="39"/>
      <c r="AB18" s="36"/>
      <c r="AC18" s="36"/>
      <c r="AD18" s="80">
        <v>0.33333333333333331</v>
      </c>
      <c r="AE18" s="39"/>
      <c r="AF18" s="87"/>
      <c r="AG18" s="36"/>
      <c r="AH18" s="38" t="s">
        <v>165</v>
      </c>
      <c r="AI18" s="38" t="s">
        <v>165</v>
      </c>
      <c r="AJ18" s="38" t="s">
        <v>165</v>
      </c>
      <c r="AK18" s="38" t="s">
        <v>165</v>
      </c>
      <c r="AL18" s="38" t="s">
        <v>165</v>
      </c>
      <c r="AM18" s="38" t="s">
        <v>165</v>
      </c>
      <c r="AN18" s="38" t="s">
        <v>165</v>
      </c>
      <c r="AO18" s="39" t="s">
        <v>173</v>
      </c>
      <c r="AP18" s="38"/>
      <c r="AQ18" s="36" t="s">
        <v>113</v>
      </c>
      <c r="AR18" s="36" t="s">
        <v>113</v>
      </c>
    </row>
    <row r="19" spans="1:44" x14ac:dyDescent="0.35">
      <c r="A19" s="32" t="s">
        <v>45</v>
      </c>
      <c r="B19" s="33" t="s">
        <v>22</v>
      </c>
      <c r="C19" s="64">
        <f>IF(G19=34.5,500*P19,50*P19) + IF(H19=3,10000*P19,50*P19) + 200*P19 + VLOOKUP(I19,List!$B$3:$C$5,2,0)*P19 + VLOOKUP(J19,List!$E$3:$F$5,2,0)*P19 + T19*2 + S19*4 + U19*1000 + V19*100 +VLOOKUP(W19,List!$H$3:$I$13,2,0) - X19*L19*5 - IF(AD19="NA",0,AD19*100) - IF(AF19="NA",0,P19*2) - IF(AH19="X",P19*2,0) - IF(AI19="X",P19*2,0) - IF(AJ19="X",P19*2,0) - IF(AK19="X",L19*2,0) - IF(AL19="X",P19*2,0) - IF(AM19="X",P19*2,0) - IF(AN19="X",P19*2,0)</f>
        <v>385.44000000000023</v>
      </c>
      <c r="D19" s="64">
        <f t="shared" si="0"/>
        <v>385.44000000000023</v>
      </c>
      <c r="E19" s="93">
        <f t="shared" si="1"/>
        <v>3.3238768132382818E-3</v>
      </c>
      <c r="F19" s="64">
        <f t="shared" si="2"/>
        <v>21</v>
      </c>
      <c r="G19" s="28">
        <v>4.16</v>
      </c>
      <c r="H19" s="28">
        <v>2</v>
      </c>
      <c r="I19" s="28" t="s">
        <v>179</v>
      </c>
      <c r="J19" s="28" t="s">
        <v>83</v>
      </c>
      <c r="K19" s="3">
        <v>254</v>
      </c>
      <c r="L19" s="4">
        <v>83</v>
      </c>
      <c r="M19" s="4">
        <v>0</v>
      </c>
      <c r="N19" s="4">
        <v>0</v>
      </c>
      <c r="O19" s="4">
        <v>0</v>
      </c>
      <c r="P19" s="44">
        <v>1.34</v>
      </c>
      <c r="Q19" s="44">
        <v>0</v>
      </c>
      <c r="R19" s="44">
        <v>1.21</v>
      </c>
      <c r="S19" s="44">
        <v>13</v>
      </c>
      <c r="T19" s="44">
        <v>38</v>
      </c>
      <c r="U19" s="44">
        <v>0</v>
      </c>
      <c r="V19" s="44">
        <v>0</v>
      </c>
      <c r="W19" s="4" t="s">
        <v>148</v>
      </c>
      <c r="X19" s="75">
        <v>0</v>
      </c>
      <c r="Y19" s="36"/>
      <c r="Z19" s="36"/>
      <c r="AA19" s="36"/>
      <c r="AB19" s="36"/>
      <c r="AC19" s="36"/>
      <c r="AD19" s="82" t="s">
        <v>27</v>
      </c>
      <c r="AE19" s="36"/>
      <c r="AF19" s="38" t="s">
        <v>165</v>
      </c>
      <c r="AG19" s="36"/>
      <c r="AH19" s="38" t="s">
        <v>165</v>
      </c>
      <c r="AI19" s="38" t="s">
        <v>165</v>
      </c>
      <c r="AJ19" s="38" t="s">
        <v>165</v>
      </c>
      <c r="AK19" s="38" t="s">
        <v>165</v>
      </c>
      <c r="AL19" s="38" t="s">
        <v>165</v>
      </c>
      <c r="AM19" s="38" t="s">
        <v>165</v>
      </c>
      <c r="AN19" s="38" t="s">
        <v>165</v>
      </c>
      <c r="AO19" s="39" t="s">
        <v>109</v>
      </c>
      <c r="AP19" s="38"/>
      <c r="AQ19" s="36" t="s">
        <v>113</v>
      </c>
      <c r="AR19" s="36" t="s">
        <v>113</v>
      </c>
    </row>
    <row r="20" spans="1:44" x14ac:dyDescent="0.35">
      <c r="A20" s="32" t="s">
        <v>11</v>
      </c>
      <c r="B20" s="33" t="s">
        <v>31</v>
      </c>
      <c r="C20" s="64">
        <f>IF(G20=34.5,500*P20,50*P20) + IF(H20=3,10000*P20,50*P20) + 200*P20 + VLOOKUP(I20,List!$B$3:$C$5,2,0)*P20 + VLOOKUP(J20,List!$E$3:$F$5,2,0)*P20 + T20*2 + S20*4 + U20*1000 + V20*100 +VLOOKUP(W20,List!$H$3:$I$13,2,0) - X20*L20*5 - IF(AD20="NA",0,AD20*100) - IF(AF20="NA",0,P20*2) - IF(AH20="X",P20*2,0) - IF(AI20="X",P20*2,0) - IF(AJ20="X",P20*2,0) - IF(AK20="X",L20*2,0) - IF(AL20="X",P20*2,0) - IF(AM20="X",P20*2,0) - IF(AN20="X",P20*2,0)</f>
        <v>2439.809999999999</v>
      </c>
      <c r="D20" s="64">
        <f t="shared" si="0"/>
        <v>2439.809999999999</v>
      </c>
      <c r="E20" s="93">
        <f t="shared" si="1"/>
        <v>2.1039922913311759E-2</v>
      </c>
      <c r="F20" s="64">
        <f t="shared" si="2"/>
        <v>15</v>
      </c>
      <c r="G20" s="28">
        <v>4.16</v>
      </c>
      <c r="H20" s="28">
        <v>2</v>
      </c>
      <c r="I20" s="28" t="s">
        <v>81</v>
      </c>
      <c r="J20" s="28" t="s">
        <v>83</v>
      </c>
      <c r="K20" s="3">
        <v>1055</v>
      </c>
      <c r="L20" s="4">
        <v>277</v>
      </c>
      <c r="M20" s="4">
        <v>0</v>
      </c>
      <c r="N20" s="4">
        <v>0</v>
      </c>
      <c r="O20" s="4">
        <v>0</v>
      </c>
      <c r="P20" s="44">
        <v>5.91</v>
      </c>
      <c r="Q20" s="44">
        <v>0</v>
      </c>
      <c r="R20" s="44">
        <v>3</v>
      </c>
      <c r="S20" s="44">
        <v>15</v>
      </c>
      <c r="T20" s="44">
        <v>124</v>
      </c>
      <c r="U20" s="44">
        <v>0</v>
      </c>
      <c r="V20" s="44">
        <v>0</v>
      </c>
      <c r="W20" s="4">
        <v>7</v>
      </c>
      <c r="X20" s="75">
        <v>0</v>
      </c>
      <c r="Y20" s="36"/>
      <c r="Z20" s="36"/>
      <c r="AA20" s="39"/>
      <c r="AB20" s="36"/>
      <c r="AC20" s="36"/>
      <c r="AD20" s="80">
        <v>0.25</v>
      </c>
      <c r="AE20" s="36"/>
      <c r="AF20" s="38" t="s">
        <v>165</v>
      </c>
      <c r="AG20" s="36"/>
      <c r="AH20" s="38" t="s">
        <v>165</v>
      </c>
      <c r="AI20" s="38" t="s">
        <v>165</v>
      </c>
      <c r="AJ20" s="38" t="s">
        <v>165</v>
      </c>
      <c r="AK20" s="38" t="s">
        <v>165</v>
      </c>
      <c r="AL20" s="38" t="s">
        <v>165</v>
      </c>
      <c r="AM20" s="38" t="s">
        <v>165</v>
      </c>
      <c r="AN20" s="38" t="s">
        <v>165</v>
      </c>
      <c r="AO20" s="39" t="s">
        <v>111</v>
      </c>
      <c r="AP20" s="38"/>
      <c r="AQ20" s="36" t="s">
        <v>113</v>
      </c>
      <c r="AR20" s="36" t="s">
        <v>113</v>
      </c>
    </row>
    <row r="21" spans="1:44" x14ac:dyDescent="0.35">
      <c r="A21" s="32" t="s">
        <v>1</v>
      </c>
      <c r="B21" s="33" t="s">
        <v>22</v>
      </c>
      <c r="C21" s="64">
        <f>IF(G21=34.5,500*P21,50*P21) + IF(H21=3,10000*P21,50*P21) + 200*P21 + VLOOKUP(I21,List!$B$3:$C$5,2,0)*P21 + VLOOKUP(J21,List!$E$3:$F$5,2,0)*P21 + T21*2 + S21*4 + U21*1000 + V21*100 +VLOOKUP(W21,List!$H$3:$I$13,2,0) - X21*L21*5 - IF(AD21="NA",0,AD21*100) - IF(AF21="NA",0,P21*2) - IF(AH21="X",P21*2,0) - IF(AI21="X",P21*2,0) - IF(AJ21="X",P21*2,0) - IF(AK21="X",L21*2,0) - IF(AL21="X",P21*2,0) - IF(AM21="X",P21*2,0) - IF(AN21="X",P21*2,0)</f>
        <v>2023.3599999999997</v>
      </c>
      <c r="D21" s="64">
        <f t="shared" si="0"/>
        <v>2023.3599999999997</v>
      </c>
      <c r="E21" s="93">
        <f t="shared" si="1"/>
        <v>1.744862855135379E-2</v>
      </c>
      <c r="F21" s="64">
        <f t="shared" si="2"/>
        <v>17</v>
      </c>
      <c r="G21" s="28">
        <v>4.16</v>
      </c>
      <c r="H21" s="28">
        <v>2</v>
      </c>
      <c r="I21" s="28" t="s">
        <v>179</v>
      </c>
      <c r="J21" s="28" t="s">
        <v>83</v>
      </c>
      <c r="K21" s="3">
        <v>1103</v>
      </c>
      <c r="L21" s="4">
        <v>453</v>
      </c>
      <c r="M21" s="4">
        <v>0</v>
      </c>
      <c r="N21" s="4">
        <v>0</v>
      </c>
      <c r="O21" s="4">
        <v>0</v>
      </c>
      <c r="P21" s="44">
        <v>7.46</v>
      </c>
      <c r="Q21" s="44">
        <v>0</v>
      </c>
      <c r="R21" s="44">
        <v>1.43</v>
      </c>
      <c r="S21" s="44">
        <v>60</v>
      </c>
      <c r="T21" s="44">
        <v>116</v>
      </c>
      <c r="U21" s="44">
        <v>0</v>
      </c>
      <c r="V21" s="44">
        <v>0</v>
      </c>
      <c r="W21" s="4">
        <v>9</v>
      </c>
      <c r="X21" s="75">
        <v>0</v>
      </c>
      <c r="Y21" s="36"/>
      <c r="Z21" s="36"/>
      <c r="AA21" s="36"/>
      <c r="AB21" s="36"/>
      <c r="AC21" s="38"/>
      <c r="AD21" s="81">
        <v>1</v>
      </c>
      <c r="AE21" s="36"/>
      <c r="AF21" s="38" t="s">
        <v>165</v>
      </c>
      <c r="AG21" s="36"/>
      <c r="AH21" s="38" t="s">
        <v>165</v>
      </c>
      <c r="AI21" s="38" t="s">
        <v>165</v>
      </c>
      <c r="AJ21" s="38" t="s">
        <v>165</v>
      </c>
      <c r="AK21" s="38" t="s">
        <v>165</v>
      </c>
      <c r="AL21" s="38" t="s">
        <v>165</v>
      </c>
      <c r="AM21" s="38" t="s">
        <v>165</v>
      </c>
      <c r="AN21" s="38" t="s">
        <v>165</v>
      </c>
      <c r="AO21" s="39" t="s">
        <v>109</v>
      </c>
      <c r="AP21" s="38"/>
      <c r="AQ21" s="36" t="s">
        <v>113</v>
      </c>
      <c r="AR21" s="36" t="s">
        <v>113</v>
      </c>
    </row>
    <row r="22" spans="1:44" x14ac:dyDescent="0.35">
      <c r="A22" s="32" t="s">
        <v>10</v>
      </c>
      <c r="B22" s="33" t="s">
        <v>31</v>
      </c>
      <c r="C22" s="64">
        <f>IF(G22=34.5,500*P22,50*P22) + IF(H22=3,10000*P22,50*P22) + 200*P22 + VLOOKUP(I22,List!$B$3:$C$5,2,0)*P22 + VLOOKUP(J22,List!$E$3:$F$5,2,0)*P22 + T22*2 + S22*4 + U22*1000 + V22*100 +VLOOKUP(W22,List!$H$3:$I$13,2,0) - X22*L22*5 - IF(AD22="NA",0,AD22*100) - IF(AF22="NA",0,P22*2) - IF(AH22="X",P22*2,0) - IF(AI22="X",P22*2,0) - IF(AJ22="X",P22*2,0) - IF(AK22="X",L22*2,0) - IF(AL22="X",P22*2,0) - IF(AM22="X",P22*2,0) - IF(AN22="X",P22*2,0)</f>
        <v>3274.9499999999994</v>
      </c>
      <c r="D22" s="64">
        <f t="shared" si="0"/>
        <v>3274.9499999999994</v>
      </c>
      <c r="E22" s="93">
        <f t="shared" si="1"/>
        <v>2.8241828480476083E-2</v>
      </c>
      <c r="F22" s="64">
        <f t="shared" si="2"/>
        <v>13</v>
      </c>
      <c r="G22" s="28">
        <v>4.16</v>
      </c>
      <c r="H22" s="28">
        <v>2</v>
      </c>
      <c r="I22" s="28" t="s">
        <v>81</v>
      </c>
      <c r="J22" s="28" t="s">
        <v>179</v>
      </c>
      <c r="K22" s="3">
        <v>880</v>
      </c>
      <c r="L22" s="4">
        <v>280</v>
      </c>
      <c r="M22" s="4">
        <v>0</v>
      </c>
      <c r="N22" s="4">
        <v>0</v>
      </c>
      <c r="O22" s="4">
        <v>0</v>
      </c>
      <c r="P22" s="44">
        <v>6.45</v>
      </c>
      <c r="Q22" s="44">
        <v>0</v>
      </c>
      <c r="R22" s="44">
        <v>3.55</v>
      </c>
      <c r="S22" s="44">
        <v>27</v>
      </c>
      <c r="T22" s="44">
        <v>113</v>
      </c>
      <c r="U22" s="44">
        <v>0</v>
      </c>
      <c r="V22" s="44">
        <v>0</v>
      </c>
      <c r="W22" s="4">
        <v>2</v>
      </c>
      <c r="X22" s="75">
        <v>0</v>
      </c>
      <c r="Y22" s="36"/>
      <c r="Z22" s="36"/>
      <c r="AA22" s="39"/>
      <c r="AB22" s="36"/>
      <c r="AC22" s="36"/>
      <c r="AD22" s="80">
        <v>0.5</v>
      </c>
      <c r="AE22" s="36"/>
      <c r="AF22" s="38" t="s">
        <v>165</v>
      </c>
      <c r="AG22" s="36"/>
      <c r="AH22" s="38" t="s">
        <v>165</v>
      </c>
      <c r="AI22" s="38" t="s">
        <v>165</v>
      </c>
      <c r="AJ22" s="38" t="s">
        <v>165</v>
      </c>
      <c r="AK22" s="38" t="s">
        <v>165</v>
      </c>
      <c r="AL22" s="38" t="s">
        <v>165</v>
      </c>
      <c r="AM22" s="38" t="s">
        <v>165</v>
      </c>
      <c r="AN22" s="38" t="s">
        <v>165</v>
      </c>
      <c r="AO22" s="39" t="s">
        <v>111</v>
      </c>
      <c r="AP22" s="38"/>
      <c r="AQ22" s="36" t="s">
        <v>113</v>
      </c>
      <c r="AR22" s="36" t="s">
        <v>113</v>
      </c>
    </row>
    <row r="23" spans="1:44" x14ac:dyDescent="0.35">
      <c r="A23" s="32" t="s">
        <v>46</v>
      </c>
      <c r="B23" s="33" t="s">
        <v>23</v>
      </c>
      <c r="C23" s="64">
        <f>IF(G23=34.5,500*P23,50*P23) + IF(H23=3,10000*P23,50*P23) + 200*P23 + VLOOKUP(I23,List!$B$3:$C$5,2,0)*P23 + VLOOKUP(J23,List!$E$3:$F$5,2,0)*P23 + T23*2 + S23*4 + U23*1000 + V23*100 +VLOOKUP(W23,List!$H$3:$I$13,2,0) - X23*L23*5 - IF(AD23="NA",0,AD23*100) - IF(AF23="NA",0,P23*2) - IF(AH23="X",P23*2,0) - IF(AI23="X",P23*2,0) - IF(AJ23="X",P23*2,0) - IF(AK23="X",L23*2,0) - IF(AL23="X",P23*2,0) - IF(AM23="X",P23*2,0) - IF(AN23="X",P23*2,0)</f>
        <v>1982.4799999999998</v>
      </c>
      <c r="D23" s="64">
        <f t="shared" si="0"/>
        <v>1982.4799999999998</v>
      </c>
      <c r="E23" s="93">
        <f t="shared" si="1"/>
        <v>1.7096096162070942E-2</v>
      </c>
      <c r="F23" s="64">
        <f t="shared" si="2"/>
        <v>18</v>
      </c>
      <c r="G23" s="28">
        <v>4.16</v>
      </c>
      <c r="H23" s="28">
        <v>2</v>
      </c>
      <c r="I23" s="28" t="s">
        <v>179</v>
      </c>
      <c r="J23" s="28" t="s">
        <v>179</v>
      </c>
      <c r="K23" s="3">
        <v>1188</v>
      </c>
      <c r="L23" s="4">
        <v>343</v>
      </c>
      <c r="M23" s="4">
        <v>9</v>
      </c>
      <c r="N23" s="4">
        <v>0</v>
      </c>
      <c r="O23" s="4">
        <v>0</v>
      </c>
      <c r="P23" s="44">
        <v>6.93</v>
      </c>
      <c r="Q23" s="44">
        <v>0</v>
      </c>
      <c r="R23" s="44">
        <v>3.68</v>
      </c>
      <c r="S23" s="44">
        <v>45</v>
      </c>
      <c r="T23" s="44">
        <v>80</v>
      </c>
      <c r="U23" s="44">
        <v>0</v>
      </c>
      <c r="V23" s="44">
        <v>0</v>
      </c>
      <c r="W23" s="4">
        <v>10</v>
      </c>
      <c r="X23" s="75">
        <v>0</v>
      </c>
      <c r="Y23" s="36"/>
      <c r="Z23" s="36"/>
      <c r="AA23" s="39"/>
      <c r="AB23" s="36"/>
      <c r="AC23" s="36"/>
      <c r="AD23" s="81">
        <v>1</v>
      </c>
      <c r="AE23" s="36"/>
      <c r="AF23" s="38" t="s">
        <v>165</v>
      </c>
      <c r="AG23" s="36"/>
      <c r="AH23" s="38" t="s">
        <v>165</v>
      </c>
      <c r="AI23" s="38" t="s">
        <v>165</v>
      </c>
      <c r="AJ23" s="38" t="s">
        <v>165</v>
      </c>
      <c r="AK23" s="38" t="s">
        <v>165</v>
      </c>
      <c r="AL23" s="38" t="s">
        <v>165</v>
      </c>
      <c r="AM23" s="38" t="s">
        <v>165</v>
      </c>
      <c r="AN23" s="38" t="s">
        <v>165</v>
      </c>
      <c r="AO23" s="39" t="s">
        <v>111</v>
      </c>
      <c r="AP23" s="38"/>
      <c r="AQ23" s="36" t="s">
        <v>113</v>
      </c>
      <c r="AR23" s="36" t="s">
        <v>113</v>
      </c>
    </row>
    <row r="24" spans="1:44" x14ac:dyDescent="0.35">
      <c r="A24" s="32" t="s">
        <v>12</v>
      </c>
      <c r="B24" s="33" t="s">
        <v>23</v>
      </c>
      <c r="C24" s="64">
        <f>IF(G24=34.5,500*P24,50*P24) + IF(H24=3,10000*P24,50*P24) + 200*P24 + VLOOKUP(I24,List!$B$3:$C$5,2,0)*P24 + VLOOKUP(J24,List!$E$3:$F$5,2,0)*P24 + T24*2 + S24*4 + U24*1000 + V24*100 +VLOOKUP(W24,List!$H$3:$I$13,2,0) - X24*L24*5 - IF(AD24="NA",0,AD24*100) - IF(AF24="NA",0,P24*2) - IF(AH24="X",P24*2,0) - IF(AI24="X",P24*2,0) - IF(AJ24="X",P24*2,0) - IF(AK24="X",L24*2,0) - IF(AL24="X",P24*2,0) - IF(AM24="X",P24*2,0) - IF(AN24="X",P24*2,0)</f>
        <v>983.6466666666671</v>
      </c>
      <c r="D24" s="64">
        <f t="shared" si="0"/>
        <v>983.6466666666671</v>
      </c>
      <c r="E24" s="93">
        <f t="shared" si="1"/>
        <v>8.4825662820476808E-3</v>
      </c>
      <c r="F24" s="64">
        <f t="shared" si="2"/>
        <v>20</v>
      </c>
      <c r="G24" s="28">
        <v>4.16</v>
      </c>
      <c r="H24" s="28">
        <v>2</v>
      </c>
      <c r="I24" s="28" t="s">
        <v>179</v>
      </c>
      <c r="J24" s="28" t="s">
        <v>81</v>
      </c>
      <c r="K24" s="3">
        <v>605</v>
      </c>
      <c r="L24" s="4">
        <v>180</v>
      </c>
      <c r="M24" s="4">
        <v>0</v>
      </c>
      <c r="N24" s="4">
        <v>0</v>
      </c>
      <c r="O24" s="4">
        <v>0</v>
      </c>
      <c r="P24" s="44">
        <v>3.18</v>
      </c>
      <c r="Q24" s="44">
        <v>0</v>
      </c>
      <c r="R24" s="44">
        <v>0.94</v>
      </c>
      <c r="S24" s="44">
        <v>10</v>
      </c>
      <c r="T24" s="44">
        <v>15</v>
      </c>
      <c r="U24" s="44">
        <v>0</v>
      </c>
      <c r="V24" s="44">
        <v>0</v>
      </c>
      <c r="W24" s="4" t="s">
        <v>148</v>
      </c>
      <c r="X24" s="75">
        <v>0</v>
      </c>
      <c r="Y24" s="36"/>
      <c r="Z24" s="36"/>
      <c r="AA24" s="39"/>
      <c r="AB24" s="36"/>
      <c r="AC24" s="36"/>
      <c r="AD24" s="80">
        <v>0.33333333333333331</v>
      </c>
      <c r="AE24" s="36"/>
      <c r="AF24" s="38" t="s">
        <v>165</v>
      </c>
      <c r="AG24" s="36"/>
      <c r="AH24" s="38" t="s">
        <v>165</v>
      </c>
      <c r="AI24" s="38" t="s">
        <v>165</v>
      </c>
      <c r="AJ24" s="38" t="s">
        <v>165</v>
      </c>
      <c r="AK24" s="38" t="s">
        <v>165</v>
      </c>
      <c r="AL24" s="38" t="s">
        <v>165</v>
      </c>
      <c r="AM24" s="38" t="s">
        <v>165</v>
      </c>
      <c r="AN24" s="38" t="s">
        <v>165</v>
      </c>
      <c r="AO24" s="39" t="s">
        <v>111</v>
      </c>
      <c r="AP24" s="38"/>
      <c r="AQ24" s="36" t="s">
        <v>113</v>
      </c>
      <c r="AR24" s="36" t="s">
        <v>113</v>
      </c>
    </row>
    <row r="25" spans="1:44" x14ac:dyDescent="0.35">
      <c r="A25" s="32" t="s">
        <v>9</v>
      </c>
      <c r="B25" s="33" t="s">
        <v>31</v>
      </c>
      <c r="C25" s="64">
        <f>IF(G25=34.5,500*P25,50*P25) + IF(H25=3,10000*P25,50*P25) + 200*P25 + VLOOKUP(I25,List!$B$3:$C$5,2,0)*P25 + VLOOKUP(J25,List!$E$3:$F$5,2,0)*P25 + T25*2 + S25*4 + U25*1000 + V25*100 +VLOOKUP(W25,List!$H$3:$I$13,2,0) - X25*L25*5 - IF(AD25="NA",0,AD25*100) - IF(AF25="NA",0,P25*2) - IF(AH25="X",P25*2,0) - IF(AI25="X",P25*2,0) - IF(AJ25="X",P25*2,0) - IF(AK25="X",L25*2,0) - IF(AL25="X",P25*2,0) - IF(AM25="X",P25*2,0) - IF(AN25="X",P25*2,0)</f>
        <v>-8</v>
      </c>
      <c r="D25" s="64">
        <f t="shared" si="0"/>
        <v>0</v>
      </c>
      <c r="E25" s="93">
        <f t="shared" si="1"/>
        <v>-6.8988725887054374E-5</v>
      </c>
      <c r="F25" s="64">
        <f t="shared" si="2"/>
        <v>26</v>
      </c>
      <c r="G25" s="28">
        <v>4.16</v>
      </c>
      <c r="H25" s="28">
        <v>2</v>
      </c>
      <c r="I25" s="28" t="s">
        <v>83</v>
      </c>
      <c r="J25" s="28" t="s">
        <v>83</v>
      </c>
      <c r="K25" s="3">
        <v>35</v>
      </c>
      <c r="L25" s="4">
        <v>4</v>
      </c>
      <c r="M25" s="4">
        <v>0</v>
      </c>
      <c r="N25" s="4">
        <v>0</v>
      </c>
      <c r="O25" s="4">
        <v>0</v>
      </c>
      <c r="P25" s="44">
        <v>0</v>
      </c>
      <c r="Q25" s="44">
        <v>0</v>
      </c>
      <c r="R25" s="44">
        <v>0.84</v>
      </c>
      <c r="S25" s="44">
        <v>0</v>
      </c>
      <c r="T25" s="44">
        <v>0</v>
      </c>
      <c r="U25" s="44">
        <v>0</v>
      </c>
      <c r="V25" s="44">
        <v>0</v>
      </c>
      <c r="W25" s="4" t="s">
        <v>148</v>
      </c>
      <c r="X25" s="75">
        <v>0</v>
      </c>
      <c r="Y25" s="37" t="s">
        <v>77</v>
      </c>
      <c r="Z25" s="36"/>
      <c r="AA25" s="38"/>
      <c r="AB25" s="36"/>
      <c r="AC25" s="36"/>
      <c r="AD25" s="82" t="s">
        <v>27</v>
      </c>
      <c r="AE25" s="36"/>
      <c r="AF25" s="38" t="s">
        <v>165</v>
      </c>
      <c r="AG25" s="36"/>
      <c r="AH25" s="38" t="s">
        <v>165</v>
      </c>
      <c r="AI25" s="38" t="s">
        <v>165</v>
      </c>
      <c r="AJ25" s="38" t="s">
        <v>165</v>
      </c>
      <c r="AK25" s="38" t="s">
        <v>165</v>
      </c>
      <c r="AL25" s="38" t="s">
        <v>165</v>
      </c>
      <c r="AM25" s="38" t="s">
        <v>165</v>
      </c>
      <c r="AN25" s="38" t="s">
        <v>165</v>
      </c>
      <c r="AO25" s="39" t="s">
        <v>111</v>
      </c>
      <c r="AP25" s="38"/>
      <c r="AQ25" s="36" t="s">
        <v>113</v>
      </c>
      <c r="AR25" s="36" t="s">
        <v>113</v>
      </c>
    </row>
    <row r="26" spans="1:44" x14ac:dyDescent="0.35">
      <c r="A26" s="32" t="s">
        <v>47</v>
      </c>
      <c r="B26" s="33" t="s">
        <v>17</v>
      </c>
      <c r="C26" s="64">
        <f>IF(G26=34.5,500*P26,50*P26) + IF(H26=3,10000*P26,50*P26) + 200*P26 + VLOOKUP(I26,List!$B$3:$C$5,2,0)*P26 + VLOOKUP(J26,List!$E$3:$F$5,2,0)*P26 + T26*2 + S26*4 + U26*1000 + V26*100 +VLOOKUP(W26,List!$H$3:$I$13,2,0) - X26*L26*5 - IF(AD26="NA",0,AD26*100) - IF(AF26="NA",0,P26*2) - IF(AH26="X",P26*2,0) - IF(AI26="X",P26*2,0) - IF(AJ26="X",P26*2,0) - IF(AK26="X",L26*2,0) - IF(AL26="X",P26*2,0) - IF(AM26="X",P26*2,0) - IF(AN26="X",P26*2,0)</f>
        <v>287.04000000000019</v>
      </c>
      <c r="D26" s="64">
        <f t="shared" si="0"/>
        <v>287.04000000000019</v>
      </c>
      <c r="E26" s="93">
        <f t="shared" si="1"/>
        <v>2.4753154848275124E-3</v>
      </c>
      <c r="F26" s="64">
        <f t="shared" si="2"/>
        <v>22</v>
      </c>
      <c r="G26" s="28">
        <v>4.16</v>
      </c>
      <c r="H26" s="28">
        <v>2</v>
      </c>
      <c r="I26" s="28" t="s">
        <v>81</v>
      </c>
      <c r="J26" s="28" t="s">
        <v>81</v>
      </c>
      <c r="K26" s="3">
        <v>4</v>
      </c>
      <c r="L26" s="4">
        <v>22</v>
      </c>
      <c r="M26" s="4">
        <v>0</v>
      </c>
      <c r="N26" s="4">
        <v>0</v>
      </c>
      <c r="O26" s="4">
        <v>0</v>
      </c>
      <c r="P26" s="4">
        <v>0.64</v>
      </c>
      <c r="Q26" s="4">
        <v>0</v>
      </c>
      <c r="R26" s="4">
        <v>0.02</v>
      </c>
      <c r="S26" s="4">
        <v>0</v>
      </c>
      <c r="T26" s="4">
        <v>10</v>
      </c>
      <c r="U26" s="44">
        <v>0</v>
      </c>
      <c r="V26" s="44">
        <v>0</v>
      </c>
      <c r="W26" s="4" t="s">
        <v>148</v>
      </c>
      <c r="X26" s="75">
        <v>0</v>
      </c>
      <c r="Y26" s="37" t="s">
        <v>77</v>
      </c>
      <c r="Z26" s="36"/>
      <c r="AA26" s="36"/>
      <c r="AB26" s="36"/>
      <c r="AC26" s="36"/>
      <c r="AD26" s="82" t="s">
        <v>27</v>
      </c>
      <c r="AE26" s="36"/>
      <c r="AF26" s="38" t="s">
        <v>165</v>
      </c>
      <c r="AG26" s="36"/>
      <c r="AH26" s="38" t="s">
        <v>165</v>
      </c>
      <c r="AI26" s="38" t="s">
        <v>165</v>
      </c>
      <c r="AJ26" s="38" t="s">
        <v>165</v>
      </c>
      <c r="AK26" s="38" t="s">
        <v>165</v>
      </c>
      <c r="AL26" s="38" t="s">
        <v>165</v>
      </c>
      <c r="AM26" s="38" t="s">
        <v>165</v>
      </c>
      <c r="AN26" s="38" t="s">
        <v>165</v>
      </c>
      <c r="AO26" s="39" t="s">
        <v>173</v>
      </c>
      <c r="AP26" s="38"/>
      <c r="AQ26" s="36" t="s">
        <v>113</v>
      </c>
      <c r="AR26" s="36" t="s">
        <v>113</v>
      </c>
    </row>
    <row r="27" spans="1:44" x14ac:dyDescent="0.35">
      <c r="A27" s="32" t="s">
        <v>48</v>
      </c>
      <c r="B27" s="33" t="s">
        <v>32</v>
      </c>
      <c r="C27" s="64">
        <f>IF(G27=34.5,500*P27,50*P27) + IF(H27=3,10000*P27,50*P27) + 200*P27 + VLOOKUP(I27,List!$B$3:$C$5,2,0)*P27 + VLOOKUP(J27,List!$E$3:$F$5,2,0)*P27 + T27*2 + S27*4 + U27*1000 + V27*100 +VLOOKUP(W27,List!$H$3:$I$13,2,0) - X27*L27*5 - IF(AD27="NA",0,AD27*100) - IF(AF27="NA",0,P27*2) - IF(AH27="X",P27*2,0) - IF(AI27="X",P27*2,0) - IF(AJ27="X",P27*2,0) - IF(AK27="X",L27*2,0) - IF(AL27="X",P27*2,0) - IF(AM27="X",P27*2,0) - IF(AN27="X",P27*2,0)</f>
        <v>27.600000000000005</v>
      </c>
      <c r="D27" s="64">
        <f t="shared" si="0"/>
        <v>27.600000000000005</v>
      </c>
      <c r="E27" s="93">
        <f t="shared" si="1"/>
        <v>2.3801110431033762E-4</v>
      </c>
      <c r="F27" s="64">
        <f t="shared" si="2"/>
        <v>23</v>
      </c>
      <c r="G27" s="28">
        <v>4.16</v>
      </c>
      <c r="H27" s="28">
        <v>2</v>
      </c>
      <c r="I27" s="28" t="s">
        <v>83</v>
      </c>
      <c r="J27" s="28" t="s">
        <v>83</v>
      </c>
      <c r="K27" s="3">
        <v>1</v>
      </c>
      <c r="L27" s="4">
        <v>1</v>
      </c>
      <c r="M27" s="4">
        <v>0</v>
      </c>
      <c r="N27" s="4">
        <v>0</v>
      </c>
      <c r="O27" s="4">
        <v>0</v>
      </c>
      <c r="P27" s="4">
        <v>0.1</v>
      </c>
      <c r="Q27" s="4">
        <v>0</v>
      </c>
      <c r="R27" s="4">
        <v>0</v>
      </c>
      <c r="S27" s="4">
        <v>0</v>
      </c>
      <c r="T27" s="4">
        <v>0</v>
      </c>
      <c r="U27" s="44">
        <v>0</v>
      </c>
      <c r="V27" s="44">
        <v>0</v>
      </c>
      <c r="W27" s="4" t="s">
        <v>148</v>
      </c>
      <c r="X27" s="75">
        <v>0</v>
      </c>
      <c r="Y27" s="37" t="s">
        <v>77</v>
      </c>
      <c r="Z27" s="37" t="s">
        <v>27</v>
      </c>
      <c r="AA27" s="38"/>
      <c r="AB27" s="37" t="s">
        <v>27</v>
      </c>
      <c r="AC27" s="37" t="s">
        <v>27</v>
      </c>
      <c r="AD27" s="82" t="s">
        <v>27</v>
      </c>
      <c r="AE27" s="36"/>
      <c r="AF27" s="38" t="s">
        <v>165</v>
      </c>
      <c r="AG27" s="36"/>
      <c r="AH27" s="38" t="s">
        <v>165</v>
      </c>
      <c r="AI27" s="38" t="s">
        <v>165</v>
      </c>
      <c r="AJ27" s="38" t="s">
        <v>165</v>
      </c>
      <c r="AK27" s="38" t="s">
        <v>165</v>
      </c>
      <c r="AL27" s="38" t="s">
        <v>165</v>
      </c>
      <c r="AM27" s="38" t="s">
        <v>165</v>
      </c>
      <c r="AN27" s="38" t="s">
        <v>165</v>
      </c>
      <c r="AO27" s="39" t="s">
        <v>110</v>
      </c>
      <c r="AP27" s="38"/>
      <c r="AQ27" s="36" t="s">
        <v>113</v>
      </c>
      <c r="AR27" s="36" t="s">
        <v>113</v>
      </c>
    </row>
    <row r="28" spans="1:44" x14ac:dyDescent="0.35">
      <c r="A28" s="32" t="s">
        <v>49</v>
      </c>
      <c r="B28" s="33" t="s">
        <v>32</v>
      </c>
      <c r="C28" s="64">
        <f>IF(G28=34.5,500*P28,50*P28) + IF(H28=3,10000*P28,50*P28) + 200*P28 + VLOOKUP(I28,List!$B$3:$C$5,2,0)*P28 + VLOOKUP(J28,List!$E$3:$F$5,2,0)*P28 + T28*2 + S28*4 + U28*1000 + V28*100 +VLOOKUP(W28,List!$H$3:$I$13,2,0) - X28*L28*5 - IF(AD28="NA",0,AD28*100) - IF(AF28="NA",0,P28*2) - IF(AH28="X",P28*2,0) - IF(AI28="X",P28*2,0) - IF(AJ28="X",P28*2,0) - IF(AK28="X",L28*2,0) - IF(AL28="X",P28*2,0) - IF(AM28="X",P28*2,0) - IF(AN28="X",P28*2,0)</f>
        <v>0</v>
      </c>
      <c r="D28" s="64">
        <f t="shared" si="0"/>
        <v>0</v>
      </c>
      <c r="E28" s="93">
        <f t="shared" si="1"/>
        <v>0</v>
      </c>
      <c r="F28" s="64">
        <f t="shared" si="2"/>
        <v>24</v>
      </c>
      <c r="G28" s="28">
        <v>4.16</v>
      </c>
      <c r="H28" s="28">
        <v>2</v>
      </c>
      <c r="I28" s="28" t="s">
        <v>83</v>
      </c>
      <c r="J28" s="28" t="s">
        <v>83</v>
      </c>
      <c r="K28" s="3">
        <v>0</v>
      </c>
      <c r="L28" s="4">
        <v>0</v>
      </c>
      <c r="M28" s="4">
        <v>0</v>
      </c>
      <c r="N28" s="4">
        <v>0</v>
      </c>
      <c r="O28" s="4">
        <v>0</v>
      </c>
      <c r="P28" s="4">
        <v>0</v>
      </c>
      <c r="Q28" s="4">
        <v>0</v>
      </c>
      <c r="R28" s="4">
        <v>0</v>
      </c>
      <c r="S28" s="4">
        <v>0</v>
      </c>
      <c r="T28" s="4">
        <v>0</v>
      </c>
      <c r="U28" s="44">
        <v>0</v>
      </c>
      <c r="V28" s="44">
        <v>0</v>
      </c>
      <c r="W28" s="4" t="s">
        <v>148</v>
      </c>
      <c r="X28" s="78">
        <v>1</v>
      </c>
      <c r="Y28" s="37" t="s">
        <v>77</v>
      </c>
      <c r="Z28" s="37" t="s">
        <v>27</v>
      </c>
      <c r="AA28" s="38"/>
      <c r="AB28" s="37" t="s">
        <v>27</v>
      </c>
      <c r="AC28" s="37" t="s">
        <v>27</v>
      </c>
      <c r="AD28" s="82" t="s">
        <v>27</v>
      </c>
      <c r="AE28" s="36"/>
      <c r="AF28" s="38" t="s">
        <v>165</v>
      </c>
      <c r="AG28" s="36"/>
      <c r="AH28" s="38" t="s">
        <v>165</v>
      </c>
      <c r="AI28" s="38" t="s">
        <v>165</v>
      </c>
      <c r="AJ28" s="38" t="s">
        <v>165</v>
      </c>
      <c r="AK28" s="38" t="s">
        <v>165</v>
      </c>
      <c r="AL28" s="38" t="s">
        <v>165</v>
      </c>
      <c r="AM28" s="38" t="s">
        <v>165</v>
      </c>
      <c r="AN28" s="38" t="s">
        <v>165</v>
      </c>
      <c r="AO28" s="39" t="s">
        <v>110</v>
      </c>
      <c r="AP28" s="37" t="s">
        <v>27</v>
      </c>
      <c r="AQ28" s="37" t="s">
        <v>27</v>
      </c>
      <c r="AR28" s="36" t="s">
        <v>113</v>
      </c>
    </row>
    <row r="29" spans="1:44" ht="15" thickBot="1" x14ac:dyDescent="0.4">
      <c r="A29" s="32" t="s">
        <v>50</v>
      </c>
      <c r="B29" s="33" t="s">
        <v>6</v>
      </c>
      <c r="C29" s="64">
        <f>IF(G29=34.5,500*P29,50*P29) + IF(H29=3,10000*P29,50*P29) + 200*P29 + VLOOKUP(I29,List!$B$3:$C$5,2,0)*P29 + VLOOKUP(J29,List!$E$3:$F$5,2,0)*P29 + T29*2 + S29*4 + U29*1000 + V29*100 +VLOOKUP(W29,List!$H$3:$I$13,2,0) - X29*L29*5 - IF(AD29="NA",0,AD29*100) - IF(AF29="NA",0,P29*2) - IF(AH29="X",P29*2,0) - IF(AI29="X",P29*2,0) - IF(AJ29="X",P29*2,0) - IF(AK29="X",L29*2,0) - IF(AL29="X",P29*2,0) - IF(AM29="X",P29*2,0) - IF(AN29="X",P29*2,0)</f>
        <v>0</v>
      </c>
      <c r="D29" s="64">
        <f t="shared" si="0"/>
        <v>0</v>
      </c>
      <c r="E29" s="93">
        <f t="shared" si="1"/>
        <v>0</v>
      </c>
      <c r="F29" s="64">
        <f t="shared" si="2"/>
        <v>24</v>
      </c>
      <c r="G29" s="28">
        <v>4.16</v>
      </c>
      <c r="H29" s="28">
        <v>2</v>
      </c>
      <c r="I29" s="28" t="s">
        <v>83</v>
      </c>
      <c r="J29" s="28" t="s">
        <v>83</v>
      </c>
      <c r="K29" s="3">
        <v>1</v>
      </c>
      <c r="L29" s="48">
        <v>0</v>
      </c>
      <c r="M29" s="4">
        <v>0</v>
      </c>
      <c r="N29" s="48">
        <v>0</v>
      </c>
      <c r="O29" s="48">
        <v>0</v>
      </c>
      <c r="P29" s="48">
        <v>0</v>
      </c>
      <c r="Q29" s="48">
        <v>0</v>
      </c>
      <c r="R29" s="48">
        <v>0.03</v>
      </c>
      <c r="S29" s="48">
        <v>0</v>
      </c>
      <c r="T29" s="4">
        <v>0</v>
      </c>
      <c r="U29" s="44">
        <v>0</v>
      </c>
      <c r="V29" s="44">
        <v>0</v>
      </c>
      <c r="W29" s="4" t="s">
        <v>148</v>
      </c>
      <c r="X29" s="78">
        <v>1</v>
      </c>
      <c r="Y29" s="37" t="s">
        <v>77</v>
      </c>
      <c r="Z29" s="37" t="s">
        <v>27</v>
      </c>
      <c r="AA29" s="38"/>
      <c r="AB29" s="37" t="s">
        <v>27</v>
      </c>
      <c r="AC29" s="37" t="s">
        <v>27</v>
      </c>
      <c r="AD29" s="82" t="s">
        <v>27</v>
      </c>
      <c r="AE29" s="36"/>
      <c r="AF29" s="38" t="s">
        <v>165</v>
      </c>
      <c r="AG29" s="36"/>
      <c r="AH29" s="38" t="s">
        <v>165</v>
      </c>
      <c r="AI29" s="38" t="s">
        <v>165</v>
      </c>
      <c r="AJ29" s="38" t="s">
        <v>165</v>
      </c>
      <c r="AK29" s="38" t="s">
        <v>165</v>
      </c>
      <c r="AL29" s="38" t="s">
        <v>165</v>
      </c>
      <c r="AM29" s="38" t="s">
        <v>165</v>
      </c>
      <c r="AN29" s="38" t="s">
        <v>165</v>
      </c>
      <c r="AO29" s="39" t="s">
        <v>111</v>
      </c>
      <c r="AP29" s="37" t="s">
        <v>27</v>
      </c>
      <c r="AQ29" s="37" t="s">
        <v>27</v>
      </c>
      <c r="AR29" s="36" t="s">
        <v>113</v>
      </c>
    </row>
    <row r="30" spans="1:44" ht="15" thickBot="1" x14ac:dyDescent="0.4">
      <c r="A30" s="5"/>
      <c r="B30" s="6"/>
      <c r="C30" s="64">
        <f>SUM(C4:C29)</f>
        <v>115960.97619047618</v>
      </c>
      <c r="D30" s="64">
        <f>SUM(D4:D29)</f>
        <v>115968.97619047618</v>
      </c>
      <c r="E30" s="93">
        <f>SUM(E4:E29)</f>
        <v>1.0000000000000002</v>
      </c>
      <c r="F30" s="94"/>
      <c r="G30" s="6"/>
      <c r="H30" s="6"/>
      <c r="I30" s="6"/>
      <c r="J30" s="6"/>
      <c r="K30" s="6"/>
      <c r="L30" s="31">
        <f t="shared" ref="L30:V30" si="3">SUM(L4:L29)</f>
        <v>9951</v>
      </c>
      <c r="M30" s="31">
        <f t="shared" si="3"/>
        <v>9</v>
      </c>
      <c r="N30" s="31">
        <f t="shared" si="3"/>
        <v>0</v>
      </c>
      <c r="O30" s="31">
        <f t="shared" si="3"/>
        <v>0</v>
      </c>
      <c r="P30" s="31">
        <f t="shared" si="3"/>
        <v>210.89999999999998</v>
      </c>
      <c r="Q30" s="31">
        <f t="shared" si="3"/>
        <v>0</v>
      </c>
      <c r="R30" s="31">
        <f t="shared" si="3"/>
        <v>54.080000000000005</v>
      </c>
      <c r="S30" s="28">
        <f t="shared" si="3"/>
        <v>816</v>
      </c>
      <c r="T30" s="47">
        <f t="shared" si="3"/>
        <v>1872</v>
      </c>
      <c r="U30" s="30">
        <f t="shared" si="3"/>
        <v>0</v>
      </c>
      <c r="V30" s="30">
        <f t="shared" si="3"/>
        <v>0</v>
      </c>
      <c r="W30" s="29"/>
      <c r="X30" s="6"/>
      <c r="Y30" s="20"/>
      <c r="Z30" s="6"/>
      <c r="AA30" s="6"/>
      <c r="AB30" s="6"/>
      <c r="AC30" s="6"/>
      <c r="AD30" s="7"/>
      <c r="AP30" s="6"/>
      <c r="AQ30" s="6"/>
    </row>
    <row r="31" spans="1:44" x14ac:dyDescent="0.35">
      <c r="C31" s="69" t="s">
        <v>80</v>
      </c>
      <c r="D31" s="69"/>
      <c r="E31" s="69"/>
      <c r="F31" s="69"/>
      <c r="K31" s="68"/>
      <c r="L31" s="12"/>
      <c r="M31" s="12"/>
      <c r="N31" s="12"/>
      <c r="O31" s="12"/>
      <c r="P31" s="12"/>
      <c r="Q31" s="12"/>
      <c r="R31" s="12"/>
      <c r="S31" s="2"/>
      <c r="X31" s="148" t="s">
        <v>36</v>
      </c>
      <c r="Y31" s="149"/>
      <c r="Z31" s="150"/>
    </row>
    <row r="32" spans="1:44" x14ac:dyDescent="0.35">
      <c r="C32" s="65" t="s">
        <v>81</v>
      </c>
      <c r="D32" s="90"/>
      <c r="E32" s="90"/>
      <c r="F32" s="90"/>
      <c r="K32" s="68"/>
      <c r="L32" s="12"/>
      <c r="M32" s="12"/>
      <c r="N32" s="12"/>
      <c r="O32" s="12"/>
      <c r="P32" s="12"/>
      <c r="Q32" s="12"/>
      <c r="R32" s="12"/>
      <c r="X32" s="24"/>
      <c r="Y32" s="137" t="s">
        <v>53</v>
      </c>
      <c r="Z32" s="138"/>
    </row>
    <row r="33" spans="3:30" x14ac:dyDescent="0.35">
      <c r="C33" s="66" t="s">
        <v>82</v>
      </c>
      <c r="D33" s="91"/>
      <c r="E33" s="91"/>
      <c r="F33" s="91"/>
      <c r="K33" s="68"/>
      <c r="L33" s="12"/>
      <c r="M33" s="12"/>
      <c r="N33" s="12"/>
      <c r="O33" s="12"/>
      <c r="P33" s="12"/>
      <c r="Q33" s="12"/>
      <c r="R33" s="12"/>
      <c r="X33" s="25"/>
      <c r="Y33" s="137" t="s">
        <v>75</v>
      </c>
      <c r="Z33" s="138"/>
    </row>
    <row r="34" spans="3:30" x14ac:dyDescent="0.35">
      <c r="C34" s="67" t="s">
        <v>83</v>
      </c>
      <c r="D34" s="92"/>
      <c r="E34" s="92"/>
      <c r="F34" s="92"/>
      <c r="K34" s="68"/>
      <c r="L34" s="12"/>
      <c r="M34" s="12"/>
      <c r="N34" s="12"/>
      <c r="O34" s="12"/>
      <c r="P34" s="12"/>
      <c r="Q34" s="12"/>
      <c r="R34" s="12"/>
      <c r="X34" s="26"/>
      <c r="Y34" s="137" t="s">
        <v>101</v>
      </c>
      <c r="Z34" s="138"/>
      <c r="AD34" s="15"/>
    </row>
    <row r="35" spans="3:30" ht="15.65" customHeight="1" thickBot="1" x14ac:dyDescent="0.4">
      <c r="K35" s="15"/>
      <c r="L35" s="15"/>
      <c r="M35" s="15"/>
      <c r="N35" s="15"/>
      <c r="O35" s="15"/>
      <c r="P35" s="15"/>
      <c r="Q35" s="15"/>
      <c r="R35" s="15"/>
      <c r="X35" s="27"/>
      <c r="Y35" s="139" t="s">
        <v>76</v>
      </c>
      <c r="Z35" s="140"/>
    </row>
    <row r="36" spans="3:30" ht="43.5" x14ac:dyDescent="0.35">
      <c r="O36" s="49"/>
      <c r="P36" s="17" t="s">
        <v>119</v>
      </c>
      <c r="Q36" s="17" t="s">
        <v>120</v>
      </c>
      <c r="R36" s="17" t="s">
        <v>121</v>
      </c>
      <c r="S36" s="17" t="s">
        <v>117</v>
      </c>
    </row>
    <row r="37" spans="3:30" x14ac:dyDescent="0.35">
      <c r="O37" s="49"/>
      <c r="P37" s="17" t="s">
        <v>118</v>
      </c>
      <c r="Q37" s="17" t="s">
        <v>118</v>
      </c>
      <c r="R37" s="17" t="s">
        <v>118</v>
      </c>
      <c r="S37" s="17" t="s">
        <v>118</v>
      </c>
    </row>
    <row r="38" spans="3:30" x14ac:dyDescent="0.35">
      <c r="O38" s="50" t="s">
        <v>115</v>
      </c>
      <c r="P38" s="52">
        <f>SUM(P4:P6)</f>
        <v>28.93</v>
      </c>
      <c r="Q38" s="52">
        <f>SUM(Q4:Q6)</f>
        <v>0</v>
      </c>
      <c r="R38" s="52">
        <f>SUM(R4:R6)</f>
        <v>0.91</v>
      </c>
      <c r="S38" s="52">
        <f>SUM(P38:R38)</f>
        <v>29.84</v>
      </c>
    </row>
    <row r="39" spans="3:30" x14ac:dyDescent="0.35">
      <c r="O39" s="50" t="s">
        <v>116</v>
      </c>
      <c r="P39" s="52">
        <f>SUM(P7:P29)</f>
        <v>181.97</v>
      </c>
      <c r="Q39" s="52">
        <f>SUM(Q7:Q29)</f>
        <v>0</v>
      </c>
      <c r="R39" s="52">
        <f>SUM(R7:R29)</f>
        <v>53.170000000000009</v>
      </c>
      <c r="S39" s="52">
        <f>SUM(P39:R39)</f>
        <v>235.14000000000001</v>
      </c>
    </row>
    <row r="40" spans="3:30" x14ac:dyDescent="0.35">
      <c r="O40" s="50" t="s">
        <v>117</v>
      </c>
      <c r="P40" s="52">
        <f>SUM(P38:P39)</f>
        <v>210.9</v>
      </c>
      <c r="Q40" s="52">
        <f>SUM(Q38:Q39)</f>
        <v>0</v>
      </c>
      <c r="R40" s="52">
        <f>SUM(R38:R39)</f>
        <v>54.080000000000005</v>
      </c>
      <c r="S40" s="52">
        <f>SUM(P40:R40)</f>
        <v>264.98</v>
      </c>
    </row>
    <row r="41" spans="3:30" ht="43.5" x14ac:dyDescent="0.35">
      <c r="O41" s="49"/>
      <c r="P41" s="17" t="s">
        <v>122</v>
      </c>
      <c r="Q41" s="17" t="s">
        <v>122</v>
      </c>
      <c r="R41" s="17" t="s">
        <v>122</v>
      </c>
      <c r="S41" s="17" t="s">
        <v>122</v>
      </c>
    </row>
    <row r="42" spans="3:30" x14ac:dyDescent="0.35">
      <c r="O42" s="50" t="s">
        <v>115</v>
      </c>
      <c r="P42" s="51">
        <f t="shared" ref="P42:S44" si="4">P38/$S$40</f>
        <v>0.10917805117367348</v>
      </c>
      <c r="Q42" s="51">
        <f t="shared" si="4"/>
        <v>0</v>
      </c>
      <c r="R42" s="51">
        <f t="shared" si="4"/>
        <v>3.4342214506755224E-3</v>
      </c>
      <c r="S42" s="51">
        <f t="shared" si="4"/>
        <v>0.112612272624349</v>
      </c>
    </row>
    <row r="43" spans="3:30" x14ac:dyDescent="0.35">
      <c r="O43" s="50" t="s">
        <v>116</v>
      </c>
      <c r="P43" s="51">
        <f t="shared" si="4"/>
        <v>0.68673107404332401</v>
      </c>
      <c r="Q43" s="51">
        <f t="shared" si="4"/>
        <v>0</v>
      </c>
      <c r="R43" s="51">
        <f t="shared" si="4"/>
        <v>0.20065665333232699</v>
      </c>
      <c r="S43" s="51">
        <f t="shared" si="4"/>
        <v>0.88738772737565097</v>
      </c>
    </row>
    <row r="44" spans="3:30" x14ac:dyDescent="0.35">
      <c r="O44" s="50" t="s">
        <v>117</v>
      </c>
      <c r="P44" s="51">
        <f t="shared" si="4"/>
        <v>0.79590912521699753</v>
      </c>
      <c r="Q44" s="51">
        <f t="shared" si="4"/>
        <v>0</v>
      </c>
      <c r="R44" s="51">
        <f t="shared" si="4"/>
        <v>0.2040908747830025</v>
      </c>
      <c r="S44" s="51">
        <f t="shared" si="4"/>
        <v>1</v>
      </c>
    </row>
    <row r="45" spans="3:30" ht="43.5" x14ac:dyDescent="0.35">
      <c r="O45" s="49"/>
      <c r="P45" s="17" t="s">
        <v>123</v>
      </c>
      <c r="Q45" s="17" t="s">
        <v>123</v>
      </c>
      <c r="R45" s="17" t="s">
        <v>123</v>
      </c>
      <c r="S45" s="17"/>
    </row>
    <row r="46" spans="3:30" x14ac:dyDescent="0.35">
      <c r="O46" s="50" t="s">
        <v>115</v>
      </c>
      <c r="P46" s="51">
        <f>P38/$S$38</f>
        <v>0.96950402144772119</v>
      </c>
      <c r="Q46" s="51">
        <f>Q38/$S$38</f>
        <v>0</v>
      </c>
      <c r="R46" s="51">
        <f>R38/$S$38</f>
        <v>3.049597855227882E-2</v>
      </c>
      <c r="S46" s="53"/>
    </row>
    <row r="47" spans="3:30" ht="43.5" x14ac:dyDescent="0.35">
      <c r="O47" s="49"/>
      <c r="P47" s="17" t="s">
        <v>124</v>
      </c>
      <c r="Q47" s="17" t="s">
        <v>124</v>
      </c>
      <c r="R47" s="17" t="s">
        <v>124</v>
      </c>
      <c r="S47" s="17"/>
    </row>
    <row r="48" spans="3:30" x14ac:dyDescent="0.35">
      <c r="O48" s="50" t="s">
        <v>116</v>
      </c>
      <c r="P48" s="51">
        <f>P39/$S$39</f>
        <v>0.7738793910011057</v>
      </c>
      <c r="Q48" s="51">
        <f>Q39/$S$39</f>
        <v>0</v>
      </c>
      <c r="R48" s="51">
        <f>R39/$S$39</f>
        <v>0.2261206089988943</v>
      </c>
      <c r="S48" s="53"/>
    </row>
  </sheetData>
  <mergeCells count="8">
    <mergeCell ref="Y34:Z34"/>
    <mergeCell ref="Y35:Z35"/>
    <mergeCell ref="A1:W1"/>
    <mergeCell ref="X1:AG1"/>
    <mergeCell ref="AH1:AR1"/>
    <mergeCell ref="X31:Z31"/>
    <mergeCell ref="Y32:Z32"/>
    <mergeCell ref="Y33:Z33"/>
  </mergeCells>
  <conditionalFormatting sqref="E4:F29 C4:C29">
    <cfRule type="cellIs" dxfId="8" priority="4" operator="between">
      <formula>2999</formula>
      <formula>1201</formula>
    </cfRule>
    <cfRule type="cellIs" dxfId="7" priority="5" operator="lessThan">
      <formula>1200</formula>
    </cfRule>
    <cfRule type="cellIs" dxfId="6" priority="6" operator="greaterThan">
      <formula>3000</formula>
    </cfRule>
  </conditionalFormatting>
  <conditionalFormatting sqref="D4:D29">
    <cfRule type="cellIs" dxfId="5" priority="1" operator="between">
      <formula>2999</formula>
      <formula>1201</formula>
    </cfRule>
    <cfRule type="cellIs" dxfId="4" priority="2" operator="lessThan">
      <formula>1200</formula>
    </cfRule>
    <cfRule type="cellIs" dxfId="3" priority="3" operator="greaterThan">
      <formula>3000</formula>
    </cfRule>
  </conditionalFormatting>
  <pageMargins left="0.7" right="0.7" top="0.75" bottom="0.75" header="0.3" footer="0.3"/>
  <pageSetup paperSize="17" scale="4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List!$E$3:$E$5</xm:f>
          </x14:formula1>
          <xm:sqref>J4:J29</xm:sqref>
        </x14:dataValidation>
        <x14:dataValidation type="list" allowBlank="1" showInputMessage="1" showErrorMessage="1">
          <x14:formula1>
            <xm:f>List!$B$3:$B$5</xm:f>
          </x14:formula1>
          <xm:sqref>I4:I29</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3"/>
  <sheetViews>
    <sheetView workbookViewId="0">
      <selection activeCell="F11" sqref="F11"/>
    </sheetView>
  </sheetViews>
  <sheetFormatPr defaultRowHeight="14.5" x14ac:dyDescent="0.35"/>
  <cols>
    <col min="2" max="2" width="12.54296875" customWidth="1"/>
    <col min="5" max="5" width="8.1796875" bestFit="1" customWidth="1"/>
  </cols>
  <sheetData>
    <row r="2" spans="2:9" ht="29" x14ac:dyDescent="0.35">
      <c r="B2" s="61" t="s">
        <v>146</v>
      </c>
      <c r="C2" s="62"/>
      <c r="E2" s="61" t="s">
        <v>147</v>
      </c>
      <c r="F2" s="61"/>
      <c r="H2" s="59" t="s">
        <v>150</v>
      </c>
      <c r="I2" s="49"/>
    </row>
    <row r="3" spans="2:9" x14ac:dyDescent="0.35">
      <c r="B3" s="63" t="s">
        <v>81</v>
      </c>
      <c r="C3" s="3">
        <v>100</v>
      </c>
      <c r="D3" s="2"/>
      <c r="E3" s="63" t="s">
        <v>81</v>
      </c>
      <c r="F3" s="4">
        <v>100</v>
      </c>
      <c r="H3" s="3">
        <v>1</v>
      </c>
      <c r="I3" s="3">
        <v>1000</v>
      </c>
    </row>
    <row r="4" spans="2:9" x14ac:dyDescent="0.35">
      <c r="B4" s="63" t="s">
        <v>179</v>
      </c>
      <c r="C4" s="3">
        <v>25</v>
      </c>
      <c r="D4" s="2"/>
      <c r="E4" s="63" t="s">
        <v>179</v>
      </c>
      <c r="F4" s="4">
        <v>25</v>
      </c>
      <c r="H4" s="3">
        <v>2</v>
      </c>
      <c r="I4" s="3">
        <v>900</v>
      </c>
    </row>
    <row r="5" spans="2:9" x14ac:dyDescent="0.35">
      <c r="B5" s="63" t="s">
        <v>83</v>
      </c>
      <c r="C5" s="3">
        <v>5</v>
      </c>
      <c r="D5" s="2"/>
      <c r="E5" s="63" t="s">
        <v>83</v>
      </c>
      <c r="F5" s="4">
        <v>5</v>
      </c>
      <c r="H5" s="3">
        <v>3</v>
      </c>
      <c r="I5" s="3">
        <v>800</v>
      </c>
    </row>
    <row r="6" spans="2:9" x14ac:dyDescent="0.35">
      <c r="H6" s="3">
        <v>4</v>
      </c>
      <c r="I6" s="3">
        <v>700</v>
      </c>
    </row>
    <row r="7" spans="2:9" x14ac:dyDescent="0.35">
      <c r="H7" s="3">
        <v>5</v>
      </c>
      <c r="I7" s="3">
        <v>600</v>
      </c>
    </row>
    <row r="8" spans="2:9" x14ac:dyDescent="0.35">
      <c r="H8" s="3">
        <v>6</v>
      </c>
      <c r="I8" s="3">
        <v>500</v>
      </c>
    </row>
    <row r="9" spans="2:9" x14ac:dyDescent="0.35">
      <c r="H9" s="3">
        <v>7</v>
      </c>
      <c r="I9" s="3">
        <v>400</v>
      </c>
    </row>
    <row r="10" spans="2:9" x14ac:dyDescent="0.35">
      <c r="H10" s="3">
        <v>8</v>
      </c>
      <c r="I10" s="3">
        <v>300</v>
      </c>
    </row>
    <row r="11" spans="2:9" x14ac:dyDescent="0.35">
      <c r="H11" s="3">
        <v>9</v>
      </c>
      <c r="I11" s="3">
        <v>200</v>
      </c>
    </row>
    <row r="12" spans="2:9" x14ac:dyDescent="0.35">
      <c r="H12" s="3">
        <v>10</v>
      </c>
      <c r="I12" s="3">
        <v>100</v>
      </c>
    </row>
    <row r="13" spans="2:9" x14ac:dyDescent="0.35">
      <c r="H13" s="3" t="s">
        <v>148</v>
      </c>
      <c r="I13" s="3">
        <v>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3"/>
  <sheetViews>
    <sheetView workbookViewId="0"/>
  </sheetViews>
  <sheetFormatPr defaultRowHeight="14.5" x14ac:dyDescent="0.35"/>
  <cols>
    <col min="2" max="2" width="36.54296875" customWidth="1"/>
    <col min="3" max="3" width="47.81640625" customWidth="1"/>
    <col min="5" max="5" width="39" bestFit="1" customWidth="1"/>
    <col min="6" max="6" width="51.7265625" customWidth="1"/>
  </cols>
  <sheetData>
    <row r="2" spans="2:6" ht="35.5" x14ac:dyDescent="0.35">
      <c r="B2" s="70" t="s">
        <v>128</v>
      </c>
      <c r="C2" s="70" t="s">
        <v>162</v>
      </c>
      <c r="E2" s="84" t="s">
        <v>155</v>
      </c>
      <c r="F2" s="70" t="s">
        <v>163</v>
      </c>
    </row>
    <row r="3" spans="2:6" x14ac:dyDescent="0.35">
      <c r="B3" s="88" t="s">
        <v>130</v>
      </c>
      <c r="C3" s="88" t="s">
        <v>168</v>
      </c>
      <c r="E3" s="86" t="s">
        <v>152</v>
      </c>
      <c r="F3" s="89" t="s">
        <v>161</v>
      </c>
    </row>
    <row r="4" spans="2:6" ht="29" x14ac:dyDescent="0.35">
      <c r="B4" s="88" t="s">
        <v>143</v>
      </c>
      <c r="C4" s="88" t="s">
        <v>151</v>
      </c>
      <c r="E4" s="86" t="s">
        <v>160</v>
      </c>
      <c r="F4" s="89" t="s">
        <v>164</v>
      </c>
    </row>
    <row r="5" spans="2:6" ht="29" x14ac:dyDescent="0.35">
      <c r="B5" s="88" t="s">
        <v>129</v>
      </c>
      <c r="C5" s="88" t="s">
        <v>167</v>
      </c>
      <c r="E5" s="86" t="s">
        <v>93</v>
      </c>
      <c r="F5" s="89" t="s">
        <v>156</v>
      </c>
    </row>
    <row r="6" spans="2:6" ht="43.5" x14ac:dyDescent="0.35">
      <c r="B6" s="88" t="s">
        <v>131</v>
      </c>
      <c r="C6" s="88" t="s">
        <v>144</v>
      </c>
      <c r="E6" s="86" t="s">
        <v>94</v>
      </c>
      <c r="F6" s="89" t="s">
        <v>157</v>
      </c>
    </row>
    <row r="7" spans="2:6" ht="43.5" x14ac:dyDescent="0.35">
      <c r="B7" s="88" t="s">
        <v>132</v>
      </c>
      <c r="C7" s="88" t="s">
        <v>145</v>
      </c>
      <c r="E7" s="86" t="s">
        <v>95</v>
      </c>
      <c r="F7" s="89" t="s">
        <v>157</v>
      </c>
    </row>
    <row r="8" spans="2:6" ht="29" x14ac:dyDescent="0.35">
      <c r="B8" s="88" t="s">
        <v>133</v>
      </c>
      <c r="C8" s="88" t="s">
        <v>134</v>
      </c>
      <c r="E8" s="86" t="s">
        <v>166</v>
      </c>
      <c r="F8" s="89" t="s">
        <v>158</v>
      </c>
    </row>
    <row r="9" spans="2:6" ht="29" x14ac:dyDescent="0.35">
      <c r="B9" s="88" t="s">
        <v>135</v>
      </c>
      <c r="C9" s="88" t="s">
        <v>136</v>
      </c>
      <c r="E9" s="86" t="s">
        <v>96</v>
      </c>
      <c r="F9" s="89" t="s">
        <v>159</v>
      </c>
    </row>
    <row r="10" spans="2:6" ht="29" x14ac:dyDescent="0.35">
      <c r="B10" s="88" t="s">
        <v>137</v>
      </c>
      <c r="C10" s="88" t="s">
        <v>138</v>
      </c>
      <c r="E10" s="86" t="s">
        <v>97</v>
      </c>
      <c r="F10" s="89" t="s">
        <v>157</v>
      </c>
    </row>
    <row r="11" spans="2:6" ht="29" x14ac:dyDescent="0.35">
      <c r="B11" s="88" t="s">
        <v>139</v>
      </c>
      <c r="C11" s="88" t="s">
        <v>140</v>
      </c>
      <c r="E11" s="86" t="s">
        <v>104</v>
      </c>
      <c r="F11" s="89" t="s">
        <v>157</v>
      </c>
    </row>
    <row r="12" spans="2:6" ht="43.5" x14ac:dyDescent="0.35">
      <c r="B12" s="88" t="s">
        <v>141</v>
      </c>
      <c r="C12" s="88" t="s">
        <v>142</v>
      </c>
    </row>
    <row r="13" spans="2:6" x14ac:dyDescent="0.35">
      <c r="B13" s="58"/>
      <c r="C13" s="58"/>
    </row>
  </sheetData>
  <pageMargins left="0.7" right="0.7" top="0.75" bottom="0.75" header="0.3" footer="0.3"/>
  <pageSetup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workbookViewId="0">
      <selection activeCell="A26" sqref="A26"/>
    </sheetView>
  </sheetViews>
  <sheetFormatPr defaultRowHeight="14.5" x14ac:dyDescent="0.35"/>
  <cols>
    <col min="1" max="1" width="42.7265625" style="8" customWidth="1"/>
    <col min="2" max="2" width="121.1796875" style="9" customWidth="1"/>
    <col min="3" max="3" width="27.26953125" customWidth="1"/>
    <col min="4" max="4" width="26.7265625" customWidth="1"/>
    <col min="5" max="5" width="30.81640625" customWidth="1"/>
  </cols>
  <sheetData>
    <row r="1" spans="1:2" x14ac:dyDescent="0.35">
      <c r="A1" s="10" t="s">
        <v>61</v>
      </c>
      <c r="B1" s="11" t="s">
        <v>56</v>
      </c>
    </row>
    <row r="2" spans="1:2" x14ac:dyDescent="0.35">
      <c r="A2" s="13" t="s">
        <v>37</v>
      </c>
      <c r="B2" s="14" t="s">
        <v>38</v>
      </c>
    </row>
    <row r="3" spans="1:2" ht="43.5" x14ac:dyDescent="0.35">
      <c r="A3" s="13" t="s">
        <v>33</v>
      </c>
      <c r="B3" s="14" t="s">
        <v>55</v>
      </c>
    </row>
    <row r="4" spans="1:2" x14ac:dyDescent="0.35">
      <c r="A4" s="13" t="s">
        <v>34</v>
      </c>
      <c r="B4" s="14" t="s">
        <v>63</v>
      </c>
    </row>
    <row r="5" spans="1:2" x14ac:dyDescent="0.35">
      <c r="A5" s="13" t="s">
        <v>39</v>
      </c>
      <c r="B5" s="14" t="s">
        <v>70</v>
      </c>
    </row>
    <row r="6" spans="1:2" ht="29" x14ac:dyDescent="0.35">
      <c r="A6" s="13" t="s">
        <v>74</v>
      </c>
      <c r="B6" s="14" t="s">
        <v>71</v>
      </c>
    </row>
    <row r="7" spans="1:2" ht="29" x14ac:dyDescent="0.35">
      <c r="A7" s="13" t="s">
        <v>40</v>
      </c>
      <c r="B7" s="14" t="s">
        <v>64</v>
      </c>
    </row>
    <row r="8" spans="1:2" x14ac:dyDescent="0.35">
      <c r="A8" s="13" t="s">
        <v>54</v>
      </c>
      <c r="B8" s="14" t="s">
        <v>72</v>
      </c>
    </row>
    <row r="9" spans="1:2" ht="29" x14ac:dyDescent="0.35">
      <c r="A9" s="13" t="s">
        <v>57</v>
      </c>
      <c r="B9" s="14" t="s">
        <v>73</v>
      </c>
    </row>
    <row r="10" spans="1:2" ht="29" x14ac:dyDescent="0.35">
      <c r="A10" s="13" t="s">
        <v>58</v>
      </c>
      <c r="B10" s="14" t="s">
        <v>65</v>
      </c>
    </row>
    <row r="11" spans="1:2" ht="29" x14ac:dyDescent="0.35">
      <c r="A11" s="13" t="s">
        <v>62</v>
      </c>
      <c r="B11" s="14" t="s">
        <v>66</v>
      </c>
    </row>
    <row r="12" spans="1:2" ht="29" x14ac:dyDescent="0.35">
      <c r="A12" s="13" t="s">
        <v>60</v>
      </c>
      <c r="B12" s="14" t="s">
        <v>68</v>
      </c>
    </row>
    <row r="13" spans="1:2" ht="29" x14ac:dyDescent="0.35">
      <c r="A13" s="13" t="s">
        <v>35</v>
      </c>
      <c r="B13" s="14" t="s">
        <v>67</v>
      </c>
    </row>
    <row r="14" spans="1:2" ht="29" x14ac:dyDescent="0.35">
      <c r="A14" s="13" t="s">
        <v>59</v>
      </c>
      <c r="B14" s="14" t="s">
        <v>69</v>
      </c>
    </row>
    <row r="18" ht="13.5" customHeight="1" x14ac:dyDescent="0.35"/>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48"/>
  <sheetViews>
    <sheetView topLeftCell="A19" workbookViewId="0">
      <pane xSplit="1" topLeftCell="B1" activePane="topRight" state="frozen"/>
      <selection pane="topRight" activeCell="D32" sqref="D32:E34"/>
    </sheetView>
  </sheetViews>
  <sheetFormatPr defaultRowHeight="14.5" x14ac:dyDescent="0.35"/>
  <cols>
    <col min="1" max="1" width="21.81640625" style="1" customWidth="1"/>
    <col min="2" max="2" width="11.453125" style="2" customWidth="1"/>
    <col min="3" max="3" width="9.7265625" style="60" hidden="1" customWidth="1"/>
    <col min="4" max="4" width="9.7265625" style="60" customWidth="1"/>
    <col min="5" max="5" width="14" style="60" customWidth="1"/>
    <col min="6" max="6" width="9.7265625" style="60" customWidth="1"/>
    <col min="7" max="7" width="9.7265625" style="2" customWidth="1"/>
    <col min="8" max="8" width="8" style="2" customWidth="1"/>
    <col min="9" max="9" width="11.453125" style="2" customWidth="1"/>
    <col min="10" max="10" width="10" style="2" customWidth="1"/>
    <col min="11" max="11" width="12.1796875" style="2" customWidth="1"/>
    <col min="12" max="12" width="9.1796875" customWidth="1"/>
    <col min="13" max="13" width="11.81640625" customWidth="1"/>
    <col min="14" max="15" width="9.1796875" customWidth="1"/>
    <col min="16" max="17" width="11.7265625" customWidth="1"/>
    <col min="18" max="18" width="11.453125" customWidth="1"/>
    <col min="19" max="23" width="14" customWidth="1"/>
    <col min="24" max="24" width="13" customWidth="1"/>
    <col min="25" max="25" width="11.1796875" style="16" customWidth="1"/>
    <col min="26" max="26" width="11.1796875" style="2" bestFit="1" customWidth="1"/>
    <col min="27" max="28" width="10.26953125" style="2" customWidth="1"/>
    <col min="29" max="29" width="13.7265625" style="2" customWidth="1"/>
    <col min="30" max="30" width="12" customWidth="1"/>
    <col min="31" max="31" width="13.26953125" customWidth="1"/>
    <col min="32" max="33" width="10.7265625" customWidth="1"/>
    <col min="34" max="41" width="12.81640625" customWidth="1"/>
    <col min="42" max="43" width="11" customWidth="1"/>
    <col min="44" max="44" width="12.81640625" customWidth="1"/>
  </cols>
  <sheetData>
    <row r="1" spans="1:44" x14ac:dyDescent="0.35">
      <c r="A1" s="141" t="s">
        <v>102</v>
      </c>
      <c r="B1" s="141"/>
      <c r="C1" s="141"/>
      <c r="D1" s="141"/>
      <c r="E1" s="141"/>
      <c r="F1" s="141"/>
      <c r="G1" s="141"/>
      <c r="H1" s="141"/>
      <c r="I1" s="141"/>
      <c r="J1" s="141"/>
      <c r="K1" s="141"/>
      <c r="L1" s="141"/>
      <c r="M1" s="141"/>
      <c r="N1" s="141"/>
      <c r="O1" s="141"/>
      <c r="P1" s="141"/>
      <c r="Q1" s="141"/>
      <c r="R1" s="141"/>
      <c r="S1" s="141"/>
      <c r="T1" s="141"/>
      <c r="U1" s="141"/>
      <c r="V1" s="141"/>
      <c r="W1" s="141"/>
      <c r="X1" s="142" t="s">
        <v>88</v>
      </c>
      <c r="Y1" s="143"/>
      <c r="Z1" s="143"/>
      <c r="AA1" s="143"/>
      <c r="AB1" s="143"/>
      <c r="AC1" s="143"/>
      <c r="AD1" s="143"/>
      <c r="AE1" s="143"/>
      <c r="AF1" s="143"/>
      <c r="AG1" s="144"/>
      <c r="AH1" s="145" t="s">
        <v>92</v>
      </c>
      <c r="AI1" s="146"/>
      <c r="AJ1" s="146"/>
      <c r="AK1" s="146"/>
      <c r="AL1" s="146"/>
      <c r="AM1" s="146"/>
      <c r="AN1" s="146"/>
      <c r="AO1" s="146"/>
      <c r="AP1" s="146"/>
      <c r="AQ1" s="146"/>
      <c r="AR1" s="147"/>
    </row>
    <row r="2" spans="1:44" x14ac:dyDescent="0.35">
      <c r="A2" s="126" t="s">
        <v>154</v>
      </c>
      <c r="B2" s="126"/>
      <c r="C2" s="126"/>
      <c r="D2" s="126"/>
      <c r="E2" s="126"/>
      <c r="F2" s="126"/>
      <c r="G2" s="126" t="s">
        <v>153</v>
      </c>
      <c r="H2" s="126" t="s">
        <v>153</v>
      </c>
      <c r="I2" s="126" t="s">
        <v>153</v>
      </c>
      <c r="J2" s="126" t="s">
        <v>153</v>
      </c>
      <c r="K2" s="126"/>
      <c r="L2" s="126" t="s">
        <v>153</v>
      </c>
      <c r="M2" s="126"/>
      <c r="N2" s="126"/>
      <c r="O2" s="126"/>
      <c r="P2" s="126" t="s">
        <v>153</v>
      </c>
      <c r="Q2" s="126"/>
      <c r="R2" s="126"/>
      <c r="S2" s="126" t="s">
        <v>153</v>
      </c>
      <c r="T2" s="126" t="s">
        <v>153</v>
      </c>
      <c r="U2" s="126" t="s">
        <v>153</v>
      </c>
      <c r="V2" s="126" t="s">
        <v>153</v>
      </c>
      <c r="W2" s="126" t="s">
        <v>153</v>
      </c>
      <c r="X2" s="71" t="s">
        <v>153</v>
      </c>
      <c r="Y2" s="72"/>
      <c r="Z2" s="72"/>
      <c r="AA2" s="72"/>
      <c r="AB2" s="72"/>
      <c r="AC2" s="73"/>
      <c r="AD2" s="72" t="s">
        <v>153</v>
      </c>
      <c r="AE2" s="72"/>
      <c r="AF2" s="72" t="s">
        <v>153</v>
      </c>
      <c r="AG2" s="74"/>
      <c r="AH2" s="127" t="s">
        <v>153</v>
      </c>
      <c r="AI2" s="128" t="s">
        <v>153</v>
      </c>
      <c r="AJ2" s="128" t="s">
        <v>153</v>
      </c>
      <c r="AK2" s="128" t="s">
        <v>153</v>
      </c>
      <c r="AL2" s="128" t="s">
        <v>153</v>
      </c>
      <c r="AM2" s="128" t="s">
        <v>153</v>
      </c>
      <c r="AN2" s="128" t="s">
        <v>153</v>
      </c>
      <c r="AO2" s="128"/>
      <c r="AP2" s="128"/>
      <c r="AQ2" s="128"/>
      <c r="AR2" s="129"/>
    </row>
    <row r="3" spans="1:44" s="18" customFormat="1" ht="87" x14ac:dyDescent="0.35">
      <c r="A3" s="17" t="s">
        <v>24</v>
      </c>
      <c r="B3" s="17" t="s">
        <v>26</v>
      </c>
      <c r="C3" s="17" t="s">
        <v>171</v>
      </c>
      <c r="D3" s="17" t="s">
        <v>171</v>
      </c>
      <c r="E3" s="17" t="s">
        <v>169</v>
      </c>
      <c r="F3" s="17" t="s">
        <v>170</v>
      </c>
      <c r="G3" s="17" t="s">
        <v>25</v>
      </c>
      <c r="H3" s="17" t="s">
        <v>84</v>
      </c>
      <c r="I3" s="17" t="s">
        <v>146</v>
      </c>
      <c r="J3" s="17" t="s">
        <v>147</v>
      </c>
      <c r="K3" s="17" t="s">
        <v>85</v>
      </c>
      <c r="L3" s="17" t="s">
        <v>112</v>
      </c>
      <c r="M3" s="17" t="s">
        <v>125</v>
      </c>
      <c r="N3" s="17" t="s">
        <v>126</v>
      </c>
      <c r="O3" s="17" t="s">
        <v>127</v>
      </c>
      <c r="P3" s="17" t="s">
        <v>105</v>
      </c>
      <c r="Q3" s="17" t="s">
        <v>106</v>
      </c>
      <c r="R3" s="17" t="s">
        <v>52</v>
      </c>
      <c r="S3" s="17" t="s">
        <v>51</v>
      </c>
      <c r="T3" s="17" t="s">
        <v>86</v>
      </c>
      <c r="U3" s="17" t="s">
        <v>114</v>
      </c>
      <c r="V3" s="17" t="s">
        <v>87</v>
      </c>
      <c r="W3" s="17" t="s">
        <v>149</v>
      </c>
      <c r="X3" s="22" t="s">
        <v>152</v>
      </c>
      <c r="Y3" s="22" t="s">
        <v>34</v>
      </c>
      <c r="Z3" s="22" t="s">
        <v>78</v>
      </c>
      <c r="AA3" s="22" t="s">
        <v>74</v>
      </c>
      <c r="AB3" s="22" t="s">
        <v>79</v>
      </c>
      <c r="AC3" s="21" t="s">
        <v>89</v>
      </c>
      <c r="AD3" s="22" t="s">
        <v>54</v>
      </c>
      <c r="AE3" s="22" t="s">
        <v>91</v>
      </c>
      <c r="AF3" s="23" t="s">
        <v>90</v>
      </c>
      <c r="AG3" s="23" t="s">
        <v>100</v>
      </c>
      <c r="AH3" s="19" t="s">
        <v>93</v>
      </c>
      <c r="AI3" s="19" t="s">
        <v>94</v>
      </c>
      <c r="AJ3" s="19" t="s">
        <v>95</v>
      </c>
      <c r="AK3" s="19" t="s">
        <v>103</v>
      </c>
      <c r="AL3" s="19" t="s">
        <v>172</v>
      </c>
      <c r="AM3" s="19" t="s">
        <v>97</v>
      </c>
      <c r="AN3" s="19" t="s">
        <v>104</v>
      </c>
      <c r="AO3" s="19" t="s">
        <v>108</v>
      </c>
      <c r="AP3" s="17" t="s">
        <v>37</v>
      </c>
      <c r="AQ3" s="17" t="s">
        <v>98</v>
      </c>
      <c r="AR3" s="19" t="s">
        <v>99</v>
      </c>
    </row>
    <row r="4" spans="1:44" x14ac:dyDescent="0.35">
      <c r="A4" s="32" t="s">
        <v>18</v>
      </c>
      <c r="B4" s="33" t="s">
        <v>107</v>
      </c>
      <c r="C4" s="64">
        <f>IF(G4=34.5,500*P4,50*P4) + IF(H4=3,10000*P4,50*P4) + 200*P4 + VLOOKUP(I4,List!$B$3:$C$5,2,0)*P4 + VLOOKUP(J4,List!$E$3:$F$5,2,0)*P4 + T4*2 + S4*4 + U4*1000 + V4*100 +VLOOKUP(W4,List!$H$3:$I$13,2,0) - X4*L4*5 - IF(AD4="NA",0,AD4*100) - IF(AF4="NA",0,P4*2) - IF(AH4="X",P4*2,0) - IF(AI4="X",P4*2,0) - IF(AJ4="X",P4*2,0) - IF(AK4="X",L4*2,0) - IF(AL4="X",P4*2,0) - IF(AM4="X",P4*2,0) - IF(AN4="X",P4*2,0) - IF(AQ4="X",P4*2,0) - IF(AO4="X",P4*5,0)</f>
        <v>522</v>
      </c>
      <c r="D4" s="64">
        <f>IF(C4&lt;0,0,C4)</f>
        <v>522</v>
      </c>
      <c r="E4" s="93">
        <f>C4/$C$30</f>
        <v>-3.8810167088355184E-2</v>
      </c>
      <c r="F4" s="64">
        <f>RANK(C4,$C$4:$C$29)</f>
        <v>8</v>
      </c>
      <c r="G4" s="28">
        <v>34.5</v>
      </c>
      <c r="H4" s="28">
        <v>3</v>
      </c>
      <c r="I4" s="28" t="s">
        <v>81</v>
      </c>
      <c r="J4" s="28" t="s">
        <v>81</v>
      </c>
      <c r="K4" s="110">
        <v>3437</v>
      </c>
      <c r="L4" s="111">
        <v>89</v>
      </c>
      <c r="M4" s="111">
        <v>0</v>
      </c>
      <c r="N4" s="111">
        <v>0</v>
      </c>
      <c r="O4" s="111">
        <v>0</v>
      </c>
      <c r="P4" s="116">
        <v>0</v>
      </c>
      <c r="Q4" s="116">
        <v>2.82</v>
      </c>
      <c r="R4" s="116">
        <v>0.02</v>
      </c>
      <c r="S4" s="116">
        <v>0</v>
      </c>
      <c r="T4" s="116">
        <v>0</v>
      </c>
      <c r="U4" s="116">
        <v>0</v>
      </c>
      <c r="V4" s="114">
        <v>0</v>
      </c>
      <c r="W4" s="113">
        <v>4</v>
      </c>
      <c r="X4" s="75">
        <v>0</v>
      </c>
      <c r="Y4" s="37" t="s">
        <v>77</v>
      </c>
      <c r="Z4" s="36"/>
      <c r="AA4" s="37" t="s">
        <v>27</v>
      </c>
      <c r="AB4" s="36"/>
      <c r="AC4" s="38"/>
      <c r="AD4" s="83" t="s">
        <v>27</v>
      </c>
      <c r="AE4" s="38"/>
      <c r="AF4" s="38" t="s">
        <v>165</v>
      </c>
      <c r="AG4" s="38" t="s">
        <v>165</v>
      </c>
      <c r="AH4" s="38" t="s">
        <v>165</v>
      </c>
      <c r="AI4" s="38" t="s">
        <v>165</v>
      </c>
      <c r="AJ4" s="38" t="s">
        <v>165</v>
      </c>
      <c r="AK4" s="38" t="s">
        <v>165</v>
      </c>
      <c r="AL4" s="38" t="s">
        <v>165</v>
      </c>
      <c r="AM4" s="38" t="s">
        <v>165</v>
      </c>
      <c r="AN4" s="38" t="s">
        <v>165</v>
      </c>
      <c r="AO4" s="37" t="s">
        <v>27</v>
      </c>
      <c r="AP4" s="40"/>
      <c r="AQ4" s="38" t="s">
        <v>165</v>
      </c>
      <c r="AR4" s="36" t="s">
        <v>113</v>
      </c>
    </row>
    <row r="5" spans="1:44" x14ac:dyDescent="0.35">
      <c r="A5" s="32" t="s">
        <v>19</v>
      </c>
      <c r="B5" s="33" t="s">
        <v>107</v>
      </c>
      <c r="C5" s="64">
        <f>IF(G5=34.5,500*P5,50*P5) + IF(H5=3,10000*P5,50*P5) + 200*P5 + VLOOKUP(I5,List!$B$3:$C$5,2,0)*P5 + VLOOKUP(J5,List!$E$3:$F$5,2,0)*P5 + T5*2 + S5*4 + U5*1000 + V5*100 +VLOOKUP(W5,List!$H$3:$I$13,2,0) - X5*L5*5 - IF(AD5="NA",0,AD5*100) - IF(AF5="NA",0,P5*2) - IF(AH5="X",P5*2,0) - IF(AI5="X",P5*2,0) - IF(AJ5="X",P5*2,0) - IF(AK5="X",L5*2,0) - IF(AL5="X",P5*2,0) - IF(AM5="X",P5*2,0) - IF(AN5="X",P5*2,0) - IF(AQ5="X",P5*2,0) - IF(AO5="X",P5*5,0)</f>
        <v>-1260.1333333333332</v>
      </c>
      <c r="D5" s="64">
        <f t="shared" ref="D5:D29" si="0">IF(C5&lt;0,0,C5)</f>
        <v>0</v>
      </c>
      <c r="E5" s="93">
        <f t="shared" ref="E5:E29" si="1">C5/$C$30</f>
        <v>9.3689626858759839E-2</v>
      </c>
      <c r="F5" s="64">
        <f t="shared" ref="F5:F29" si="2">RANK(C5,$C$4:$C$29)</f>
        <v>22</v>
      </c>
      <c r="G5" s="28">
        <v>34.5</v>
      </c>
      <c r="H5" s="28">
        <v>2</v>
      </c>
      <c r="I5" s="28" t="s">
        <v>179</v>
      </c>
      <c r="J5" s="28" t="s">
        <v>81</v>
      </c>
      <c r="K5" s="3">
        <v>9582</v>
      </c>
      <c r="L5" s="113">
        <v>586</v>
      </c>
      <c r="M5" s="113">
        <v>0</v>
      </c>
      <c r="N5" s="113">
        <v>24</v>
      </c>
      <c r="O5" s="113">
        <v>0</v>
      </c>
      <c r="P5" s="130">
        <v>0</v>
      </c>
      <c r="Q5" s="130">
        <v>17.169999999999998</v>
      </c>
      <c r="R5" s="114">
        <v>0.39</v>
      </c>
      <c r="S5" s="114">
        <v>0</v>
      </c>
      <c r="T5" s="114">
        <v>0</v>
      </c>
      <c r="U5" s="114">
        <v>0</v>
      </c>
      <c r="V5" s="114">
        <v>0</v>
      </c>
      <c r="W5" s="113">
        <v>1</v>
      </c>
      <c r="X5" s="106">
        <v>0.36</v>
      </c>
      <c r="Y5" s="37" t="s">
        <v>77</v>
      </c>
      <c r="Z5" s="39"/>
      <c r="AA5" s="37" t="s">
        <v>27</v>
      </c>
      <c r="AB5" s="36"/>
      <c r="AC5" s="36"/>
      <c r="AD5" s="80">
        <v>0.33333333333333331</v>
      </c>
      <c r="AE5" s="38"/>
      <c r="AF5" s="38" t="s">
        <v>165</v>
      </c>
      <c r="AG5" s="38" t="s">
        <v>165</v>
      </c>
      <c r="AH5" s="38" t="s">
        <v>165</v>
      </c>
      <c r="AI5" s="38" t="s">
        <v>165</v>
      </c>
      <c r="AJ5" s="38" t="s">
        <v>165</v>
      </c>
      <c r="AK5" s="38" t="s">
        <v>165</v>
      </c>
      <c r="AL5" s="38" t="s">
        <v>165</v>
      </c>
      <c r="AM5" s="38" t="s">
        <v>165</v>
      </c>
      <c r="AN5" s="38" t="s">
        <v>165</v>
      </c>
      <c r="AO5" s="37" t="s">
        <v>27</v>
      </c>
      <c r="AP5" s="38"/>
      <c r="AQ5" s="38" t="s">
        <v>165</v>
      </c>
      <c r="AR5" s="36" t="s">
        <v>113</v>
      </c>
    </row>
    <row r="6" spans="1:44" x14ac:dyDescent="0.35">
      <c r="A6" s="32" t="s">
        <v>20</v>
      </c>
      <c r="B6" s="33" t="s">
        <v>107</v>
      </c>
      <c r="C6" s="64">
        <f>IF(G6=34.5,500*P6,50*P6) + IF(H6=3,10000*P6,50*P6) + 200*P6 + VLOOKUP(I6,List!$B$3:$C$5,2,0)*P6 + VLOOKUP(J6,List!$E$3:$F$5,2,0)*P6 + T6*2 + S6*4 + U6*1000 + V6*100 +VLOOKUP(W6,List!$H$3:$I$13,2,0) - X6*L6*5 - IF(AD6="NA",0,AD6*100) - IF(AF6="NA",0,P6*2) - IF(AH6="X",P6*2,0) - IF(AI6="X",P6*2,0) - IF(AJ6="X",P6*2,0) - IF(AK6="X",L6*2,0) - IF(AL6="X",P6*2,0) - IF(AM6="X",P6*2,0) - IF(AN6="X",P6*2,0) - IF(AQ6="X",P6*2,0) - IF(AO6="X",P6*5,0)</f>
        <v>345.4</v>
      </c>
      <c r="D6" s="64">
        <f t="shared" si="0"/>
        <v>345.4</v>
      </c>
      <c r="E6" s="93">
        <f t="shared" si="1"/>
        <v>-2.5680137379919307E-2</v>
      </c>
      <c r="F6" s="64">
        <f t="shared" si="2"/>
        <v>12</v>
      </c>
      <c r="G6" s="28">
        <v>34.5</v>
      </c>
      <c r="H6" s="28">
        <v>2</v>
      </c>
      <c r="I6" s="28" t="s">
        <v>179</v>
      </c>
      <c r="J6" s="28" t="s">
        <v>81</v>
      </c>
      <c r="K6" s="3">
        <v>11621</v>
      </c>
      <c r="L6" s="113">
        <v>236</v>
      </c>
      <c r="M6" s="113">
        <v>0</v>
      </c>
      <c r="N6" s="113">
        <v>20</v>
      </c>
      <c r="O6" s="113">
        <v>0</v>
      </c>
      <c r="P6" s="130">
        <v>0</v>
      </c>
      <c r="Q6" s="130">
        <v>8.94</v>
      </c>
      <c r="R6" s="114">
        <v>0.5</v>
      </c>
      <c r="S6" s="116">
        <v>0</v>
      </c>
      <c r="T6" s="114">
        <v>0</v>
      </c>
      <c r="U6" s="114">
        <v>0</v>
      </c>
      <c r="V6" s="114">
        <v>0</v>
      </c>
      <c r="W6" s="113">
        <v>2</v>
      </c>
      <c r="X6" s="77">
        <v>7.0000000000000007E-2</v>
      </c>
      <c r="Y6" s="37" t="s">
        <v>77</v>
      </c>
      <c r="Z6" s="39"/>
      <c r="AA6" s="37" t="s">
        <v>27</v>
      </c>
      <c r="AB6" s="36"/>
      <c r="AC6" s="36"/>
      <c r="AD6" s="80">
        <v>0</v>
      </c>
      <c r="AE6" s="38"/>
      <c r="AF6" s="38" t="s">
        <v>165</v>
      </c>
      <c r="AG6" s="38" t="s">
        <v>165</v>
      </c>
      <c r="AH6" s="38" t="s">
        <v>165</v>
      </c>
      <c r="AI6" s="38" t="s">
        <v>165</v>
      </c>
      <c r="AJ6" s="38" t="s">
        <v>165</v>
      </c>
      <c r="AK6" s="38" t="s">
        <v>165</v>
      </c>
      <c r="AL6" s="38" t="s">
        <v>165</v>
      </c>
      <c r="AM6" s="38" t="s">
        <v>165</v>
      </c>
      <c r="AN6" s="38" t="s">
        <v>165</v>
      </c>
      <c r="AO6" s="37" t="s">
        <v>27</v>
      </c>
      <c r="AP6" s="38"/>
      <c r="AQ6" s="38" t="s">
        <v>165</v>
      </c>
      <c r="AR6" s="36" t="s">
        <v>113</v>
      </c>
    </row>
    <row r="7" spans="1:44" s="16" customFormat="1" x14ac:dyDescent="0.35">
      <c r="A7" s="34" t="s">
        <v>0</v>
      </c>
      <c r="B7" s="35" t="s">
        <v>22</v>
      </c>
      <c r="C7" s="64">
        <f>IF(G7=34.5,500*P7,50*P7) + IF(H7=3,10000*P7,50*P7) + 200*P7 + VLOOKUP(I7,List!$B$3:$C$5,2,0)*P7 + VLOOKUP(J7,List!$E$3:$F$5,2,0)*P7 + T7*2 + S7*4 + U7*1000 + V7*100 +VLOOKUP(W7,List!$H$3:$I$13,2,0) - X7*L7*5 - IF(AD7="NA",0,AD7*100) - IF(AF7="NA",0,P7*2) - IF(AH7="X",P7*2,0) - IF(AI7="X",P7*2,0) - IF(AJ7="X",P7*2,0) - IF(AK7="X",L7*2,0) - IF(AL7="X",P7*2,0) - IF(AM7="X",P7*2,0) - IF(AN7="X",P7*2,0) - IF(AQ7="X",P7*2,0) - IF(AO7="X",P7*5,0)</f>
        <v>-6335</v>
      </c>
      <c r="D7" s="64">
        <f t="shared" si="0"/>
        <v>0</v>
      </c>
      <c r="E7" s="93">
        <f t="shared" si="1"/>
        <v>0.47100078257611122</v>
      </c>
      <c r="F7" s="64">
        <f t="shared" si="2"/>
        <v>25</v>
      </c>
      <c r="G7" s="31">
        <v>4.16</v>
      </c>
      <c r="H7" s="31">
        <v>2</v>
      </c>
      <c r="I7" s="28" t="s">
        <v>179</v>
      </c>
      <c r="J7" s="28" t="s">
        <v>81</v>
      </c>
      <c r="K7" s="113">
        <v>2015</v>
      </c>
      <c r="L7" s="113">
        <v>990</v>
      </c>
      <c r="M7" s="113">
        <v>22</v>
      </c>
      <c r="N7" s="113">
        <v>6</v>
      </c>
      <c r="O7" s="113">
        <v>0</v>
      </c>
      <c r="P7" s="130">
        <v>0</v>
      </c>
      <c r="Q7" s="130">
        <v>17.68</v>
      </c>
      <c r="R7" s="114">
        <v>1.8</v>
      </c>
      <c r="S7" s="116">
        <v>0</v>
      </c>
      <c r="T7" s="114">
        <v>0</v>
      </c>
      <c r="U7" s="114">
        <v>0</v>
      </c>
      <c r="V7" s="114">
        <v>0</v>
      </c>
      <c r="W7" s="113">
        <v>9</v>
      </c>
      <c r="X7" s="76">
        <v>0.9</v>
      </c>
      <c r="Y7" s="107" t="s">
        <v>180</v>
      </c>
      <c r="Z7" s="36"/>
      <c r="AA7" s="38"/>
      <c r="AB7" s="36"/>
      <c r="AC7" s="38"/>
      <c r="AD7" s="81">
        <v>1</v>
      </c>
      <c r="AE7" s="36"/>
      <c r="AF7" s="38" t="s">
        <v>165</v>
      </c>
      <c r="AG7" s="41"/>
      <c r="AH7" s="38" t="s">
        <v>165</v>
      </c>
      <c r="AI7" s="38" t="s">
        <v>165</v>
      </c>
      <c r="AJ7" s="38" t="s">
        <v>165</v>
      </c>
      <c r="AK7" s="38" t="s">
        <v>165</v>
      </c>
      <c r="AL7" s="38" t="s">
        <v>165</v>
      </c>
      <c r="AM7" s="38" t="s">
        <v>165</v>
      </c>
      <c r="AN7" s="38" t="s">
        <v>165</v>
      </c>
      <c r="AO7" s="38" t="s">
        <v>165</v>
      </c>
      <c r="AP7" s="38"/>
      <c r="AQ7" s="38" t="s">
        <v>165</v>
      </c>
      <c r="AR7" s="36" t="s">
        <v>113</v>
      </c>
    </row>
    <row r="8" spans="1:44" x14ac:dyDescent="0.35">
      <c r="A8" s="32" t="s">
        <v>41</v>
      </c>
      <c r="B8" s="33" t="s">
        <v>16</v>
      </c>
      <c r="C8" s="64">
        <f>IF(G8=34.5,500*P8,50*P8) + IF(H8=3,10000*P8,50*P8) + 200*P8 + VLOOKUP(I8,List!$B$3:$C$5,2,0)*P8 + VLOOKUP(J8,List!$E$3:$F$5,2,0)*P8 + T8*2 + S8*4 + U8*1000 + V8*100 +VLOOKUP(W8,List!$H$3:$I$13,2,0) - X8*L8*5 - IF(AD8="NA",0,AD8*100) - IF(AF8="NA",0,P8*2) - IF(AH8="X",P8*2,0) - IF(AI8="X",P8*2,0) - IF(AJ8="X",P8*2,0) - IF(AK8="X",L8*2,0) - IF(AL8="X",P8*2,0) - IF(AM8="X",P8*2,0) - IF(AN8="X",P8*2,0) - IF(AQ8="X",P8*2,0) - IF(AO8="X",P8*5,0)</f>
        <v>-1081.3333333333335</v>
      </c>
      <c r="D8" s="64">
        <f t="shared" si="0"/>
        <v>0</v>
      </c>
      <c r="E8" s="93">
        <f t="shared" si="1"/>
        <v>8.0396029396311769E-2</v>
      </c>
      <c r="F8" s="64">
        <f t="shared" si="2"/>
        <v>20</v>
      </c>
      <c r="G8" s="28">
        <v>4.16</v>
      </c>
      <c r="H8" s="28">
        <v>2</v>
      </c>
      <c r="I8" s="28" t="s">
        <v>81</v>
      </c>
      <c r="J8" s="28" t="s">
        <v>81</v>
      </c>
      <c r="K8" s="3">
        <v>1512</v>
      </c>
      <c r="L8" s="113">
        <v>924</v>
      </c>
      <c r="M8" s="113">
        <v>0</v>
      </c>
      <c r="N8" s="113">
        <v>0</v>
      </c>
      <c r="O8" s="113">
        <v>0</v>
      </c>
      <c r="P8" s="130">
        <v>0</v>
      </c>
      <c r="Q8" s="130">
        <v>15.83</v>
      </c>
      <c r="R8" s="114">
        <v>8.09</v>
      </c>
      <c r="S8" s="116">
        <v>0</v>
      </c>
      <c r="T8" s="116">
        <v>0</v>
      </c>
      <c r="U8" s="116">
        <v>0</v>
      </c>
      <c r="V8" s="114">
        <v>0</v>
      </c>
      <c r="W8" s="113">
        <v>3</v>
      </c>
      <c r="X8" s="75">
        <v>0</v>
      </c>
      <c r="Y8" s="107" t="s">
        <v>181</v>
      </c>
      <c r="Z8" s="36"/>
      <c r="AA8" s="38"/>
      <c r="AB8" s="36"/>
      <c r="AC8" s="38"/>
      <c r="AD8" s="80">
        <v>0.33333333333333331</v>
      </c>
      <c r="AE8" s="36"/>
      <c r="AF8" s="38" t="s">
        <v>165</v>
      </c>
      <c r="AG8" s="36"/>
      <c r="AH8" s="38" t="s">
        <v>165</v>
      </c>
      <c r="AI8" s="38" t="s">
        <v>165</v>
      </c>
      <c r="AJ8" s="38" t="s">
        <v>165</v>
      </c>
      <c r="AK8" s="38" t="s">
        <v>165</v>
      </c>
      <c r="AL8" s="38" t="s">
        <v>165</v>
      </c>
      <c r="AM8" s="38" t="s">
        <v>165</v>
      </c>
      <c r="AN8" s="38" t="s">
        <v>165</v>
      </c>
      <c r="AO8" s="38" t="s">
        <v>165</v>
      </c>
      <c r="AP8" s="38"/>
      <c r="AQ8" s="38" t="s">
        <v>165</v>
      </c>
      <c r="AR8" s="36" t="s">
        <v>113</v>
      </c>
    </row>
    <row r="9" spans="1:44" x14ac:dyDescent="0.35">
      <c r="A9" s="32" t="s">
        <v>15</v>
      </c>
      <c r="B9" s="33" t="s">
        <v>28</v>
      </c>
      <c r="C9" s="64">
        <f>IF(G9=34.5,500*P9,50*P9) + IF(H9=3,10000*P9,50*P9) + 200*P9 + VLOOKUP(I9,List!$B$3:$C$5,2,0)*P9 + VLOOKUP(J9,List!$E$3:$F$5,2,0)*P9 + T9*2 + S9*4 + U9*1000 + V9*100 +VLOOKUP(W9,List!$H$3:$I$13,2,0) - X9*L9*5 - IF(AD9="NA",0,AD9*100) - IF(AF9="NA",0,P9*2) - IF(AH9="X",P9*2,0) - IF(AI9="X",P9*2,0) - IF(AJ9="X",P9*2,0) - IF(AK9="X",L9*2,0) - IF(AL9="X",P9*2,0) - IF(AM9="X",P9*2,0) - IF(AN9="X",P9*2,0) - IF(AQ9="X",P9*2,0) - IF(AO9="X",P9*5,0)</f>
        <v>-6512.2571428571428</v>
      </c>
      <c r="D9" s="64">
        <f t="shared" si="0"/>
        <v>0</v>
      </c>
      <c r="E9" s="93">
        <f t="shared" si="1"/>
        <v>0.48417967018509622</v>
      </c>
      <c r="F9" s="64">
        <f t="shared" si="2"/>
        <v>26</v>
      </c>
      <c r="G9" s="28">
        <v>4.16</v>
      </c>
      <c r="H9" s="28">
        <v>2</v>
      </c>
      <c r="I9" s="28" t="s">
        <v>179</v>
      </c>
      <c r="J9" s="28" t="s">
        <v>81</v>
      </c>
      <c r="K9" s="3">
        <v>2574</v>
      </c>
      <c r="L9" s="113">
        <v>1054</v>
      </c>
      <c r="M9" s="113">
        <v>2</v>
      </c>
      <c r="N9" s="113">
        <v>6</v>
      </c>
      <c r="O9" s="113">
        <v>0</v>
      </c>
      <c r="P9" s="130">
        <v>0</v>
      </c>
      <c r="Q9" s="130">
        <v>21.33</v>
      </c>
      <c r="R9" s="114">
        <v>7.41</v>
      </c>
      <c r="S9" s="116">
        <v>0</v>
      </c>
      <c r="T9" s="116">
        <v>0</v>
      </c>
      <c r="U9" s="116">
        <v>0</v>
      </c>
      <c r="V9" s="114">
        <v>0</v>
      </c>
      <c r="W9" s="113" t="s">
        <v>148</v>
      </c>
      <c r="X9" s="106">
        <v>0.82</v>
      </c>
      <c r="Y9" s="38"/>
      <c r="Z9" s="36"/>
      <c r="AA9" s="38"/>
      <c r="AB9" s="43"/>
      <c r="AC9" s="38"/>
      <c r="AD9" s="80">
        <v>0.82857142857142863</v>
      </c>
      <c r="AE9" s="36"/>
      <c r="AF9" s="38" t="s">
        <v>165</v>
      </c>
      <c r="AG9" s="36"/>
      <c r="AH9" s="38" t="s">
        <v>165</v>
      </c>
      <c r="AI9" s="38" t="s">
        <v>165</v>
      </c>
      <c r="AJ9" s="38" t="s">
        <v>165</v>
      </c>
      <c r="AK9" s="38" t="s">
        <v>165</v>
      </c>
      <c r="AL9" s="38" t="s">
        <v>165</v>
      </c>
      <c r="AM9" s="38" t="s">
        <v>165</v>
      </c>
      <c r="AN9" s="38" t="s">
        <v>165</v>
      </c>
      <c r="AO9" s="38" t="s">
        <v>165</v>
      </c>
      <c r="AP9" s="38"/>
      <c r="AQ9" s="38" t="s">
        <v>165</v>
      </c>
      <c r="AR9" s="36" t="s">
        <v>113</v>
      </c>
    </row>
    <row r="10" spans="1:44" x14ac:dyDescent="0.35">
      <c r="A10" s="32" t="s">
        <v>42</v>
      </c>
      <c r="B10" s="33" t="s">
        <v>7</v>
      </c>
      <c r="C10" s="64">
        <f>IF(G10=34.5,500*P10,50*P10) + IF(H10=3,10000*P10,50*P10) + 200*P10 + VLOOKUP(I10,List!$B$3:$C$5,2,0)*P10 + VLOOKUP(J10,List!$E$3:$F$5,2,0)*P10 + T10*2 + S10*4 + U10*1000 + V10*100 +VLOOKUP(W10,List!$H$3:$I$13,2,0) - X10*L10*5 - IF(AD10="NA",0,AD10*100) - IF(AF10="NA",0,P10*2) - IF(AH10="X",P10*2,0) - IF(AI10="X",P10*2,0) - IF(AJ10="X",P10*2,0) - IF(AK10="X",L10*2,0) - IF(AL10="X",P10*2,0) - IF(AM10="X",P10*2,0) - IF(AN10="X",P10*2,0) - IF(AQ10="X",P10*2,0) - IF(AO10="X",P10*5,0)</f>
        <v>-1803</v>
      </c>
      <c r="D10" s="64">
        <f t="shared" si="0"/>
        <v>0</v>
      </c>
      <c r="E10" s="93">
        <f t="shared" si="1"/>
        <v>0.13405120931092795</v>
      </c>
      <c r="F10" s="64">
        <f t="shared" si="2"/>
        <v>24</v>
      </c>
      <c r="G10" s="28">
        <v>4.16</v>
      </c>
      <c r="H10" s="28">
        <v>2</v>
      </c>
      <c r="I10" s="28" t="s">
        <v>179</v>
      </c>
      <c r="J10" s="28" t="s">
        <v>81</v>
      </c>
      <c r="K10" s="3">
        <v>534</v>
      </c>
      <c r="L10" s="113">
        <v>601</v>
      </c>
      <c r="M10" s="113">
        <v>0</v>
      </c>
      <c r="N10" s="113">
        <v>1</v>
      </c>
      <c r="O10" s="113">
        <v>0</v>
      </c>
      <c r="P10" s="130">
        <v>0</v>
      </c>
      <c r="Q10" s="130">
        <v>16.39</v>
      </c>
      <c r="R10" s="114">
        <v>2.95</v>
      </c>
      <c r="S10" s="116">
        <v>0</v>
      </c>
      <c r="T10" s="115">
        <v>0</v>
      </c>
      <c r="U10" s="115">
        <v>0</v>
      </c>
      <c r="V10" s="114">
        <v>0</v>
      </c>
      <c r="W10" s="113" t="s">
        <v>148</v>
      </c>
      <c r="X10" s="106">
        <v>0.2</v>
      </c>
      <c r="Y10" s="37" t="s">
        <v>77</v>
      </c>
      <c r="Z10" s="36"/>
      <c r="AA10" s="38"/>
      <c r="AB10" s="36"/>
      <c r="AC10" s="36"/>
      <c r="AD10" s="82" t="s">
        <v>27</v>
      </c>
      <c r="AE10" s="38"/>
      <c r="AF10" s="38" t="s">
        <v>165</v>
      </c>
      <c r="AG10" s="36"/>
      <c r="AH10" s="38" t="s">
        <v>165</v>
      </c>
      <c r="AI10" s="38" t="s">
        <v>165</v>
      </c>
      <c r="AJ10" s="38" t="s">
        <v>165</v>
      </c>
      <c r="AK10" s="38" t="s">
        <v>165</v>
      </c>
      <c r="AL10" s="38" t="s">
        <v>165</v>
      </c>
      <c r="AM10" s="38" t="s">
        <v>165</v>
      </c>
      <c r="AN10" s="38" t="s">
        <v>165</v>
      </c>
      <c r="AO10" s="38" t="s">
        <v>165</v>
      </c>
      <c r="AP10" s="38"/>
      <c r="AQ10" s="38" t="s">
        <v>165</v>
      </c>
      <c r="AR10" s="36" t="s">
        <v>113</v>
      </c>
    </row>
    <row r="11" spans="1:44" x14ac:dyDescent="0.35">
      <c r="A11" s="32" t="s">
        <v>3</v>
      </c>
      <c r="B11" s="33" t="s">
        <v>29</v>
      </c>
      <c r="C11" s="64">
        <f>IF(G11=34.5,500*P11,50*P11) + IF(H11=3,10000*P11,50*P11) + 200*P11 + VLOOKUP(I11,List!$B$3:$C$5,2,0)*P11 + VLOOKUP(J11,List!$E$3:$F$5,2,0)*P11 + T11*2 + S11*4 + U11*1000 + V11*100 +VLOOKUP(W11,List!$H$3:$I$13,2,0) - X11*L11*5 - IF(AD11="NA",0,AD11*100) - IF(AF11="NA",0,P11*2) - IF(AH11="X",P11*2,0) - IF(AI11="X",P11*2,0) - IF(AJ11="X",P11*2,0) - IF(AK11="X",L11*2,0) - IF(AL11="X",P11*2,0) - IF(AM11="X",P11*2,0) - IF(AN11="X",P11*2,0) - IF(AQ11="X",P11*2,0) - IF(AO11="X",P11*5,0)</f>
        <v>-774</v>
      </c>
      <c r="D11" s="64">
        <f t="shared" si="0"/>
        <v>0</v>
      </c>
      <c r="E11" s="93">
        <f t="shared" si="1"/>
        <v>5.7546109820664576E-2</v>
      </c>
      <c r="F11" s="64">
        <f t="shared" si="2"/>
        <v>17</v>
      </c>
      <c r="G11" s="28">
        <v>4.16</v>
      </c>
      <c r="H11" s="28">
        <v>2</v>
      </c>
      <c r="I11" s="28" t="s">
        <v>81</v>
      </c>
      <c r="J11" s="28" t="s">
        <v>179</v>
      </c>
      <c r="K11" s="3">
        <v>1723</v>
      </c>
      <c r="L11" s="113">
        <v>507</v>
      </c>
      <c r="M11" s="113">
        <v>3</v>
      </c>
      <c r="N11" s="113">
        <v>2</v>
      </c>
      <c r="O11" s="113">
        <v>0</v>
      </c>
      <c r="P11" s="130">
        <v>0</v>
      </c>
      <c r="Q11" s="130">
        <v>10.180000000000001</v>
      </c>
      <c r="R11" s="114">
        <v>0.27</v>
      </c>
      <c r="S11" s="116">
        <v>0</v>
      </c>
      <c r="T11" s="114">
        <v>0</v>
      </c>
      <c r="U11" s="114">
        <v>0</v>
      </c>
      <c r="V11" s="114">
        <v>0</v>
      </c>
      <c r="W11" s="113">
        <v>8</v>
      </c>
      <c r="X11" s="75">
        <v>0</v>
      </c>
      <c r="Y11" s="107" t="s">
        <v>182</v>
      </c>
      <c r="Z11" s="36"/>
      <c r="AA11" s="38"/>
      <c r="AB11" s="36"/>
      <c r="AC11" s="38"/>
      <c r="AD11" s="80">
        <v>0.6</v>
      </c>
      <c r="AE11" s="38"/>
      <c r="AF11" s="38" t="s">
        <v>165</v>
      </c>
      <c r="AG11" s="36"/>
      <c r="AH11" s="38" t="s">
        <v>165</v>
      </c>
      <c r="AI11" s="38" t="s">
        <v>165</v>
      </c>
      <c r="AJ11" s="38" t="s">
        <v>165</v>
      </c>
      <c r="AK11" s="38" t="s">
        <v>165</v>
      </c>
      <c r="AL11" s="38" t="s">
        <v>165</v>
      </c>
      <c r="AM11" s="38" t="s">
        <v>165</v>
      </c>
      <c r="AN11" s="38" t="s">
        <v>165</v>
      </c>
      <c r="AO11" s="38" t="s">
        <v>165</v>
      </c>
      <c r="AP11" s="38"/>
      <c r="AQ11" s="38" t="s">
        <v>165</v>
      </c>
      <c r="AR11" s="36" t="s">
        <v>113</v>
      </c>
    </row>
    <row r="12" spans="1:44" x14ac:dyDescent="0.35">
      <c r="A12" s="32" t="s">
        <v>2</v>
      </c>
      <c r="B12" s="33" t="s">
        <v>29</v>
      </c>
      <c r="C12" s="64">
        <f>IF(G12=34.5,500*P12,50*P12) + IF(H12=3,10000*P12,50*P12) + 200*P12 + VLOOKUP(I12,List!$B$3:$C$5,2,0)*P12 + VLOOKUP(J12,List!$E$3:$F$5,2,0)*P12 + T12*2 + S12*4 + U12*1000 + V12*100 +VLOOKUP(W12,List!$H$3:$I$13,2,0) - X12*L12*5 - IF(AD12="NA",0,AD12*100) - IF(AF12="NA",0,P12*2) - IF(AH12="X",P12*2,0) - IF(AI12="X",P12*2,0) - IF(AJ12="X",P12*2,0) - IF(AK12="X",L12*2,0) - IF(AL12="X",P12*2,0) - IF(AM12="X",P12*2,0) - IF(AN12="X",P12*2,0) - IF(AQ12="X",P12*2,0) - IF(AO12="X",P12*5,0)</f>
        <v>-842</v>
      </c>
      <c r="D12" s="64">
        <f t="shared" si="0"/>
        <v>0</v>
      </c>
      <c r="E12" s="93">
        <f t="shared" si="1"/>
        <v>6.2601840399224257E-2</v>
      </c>
      <c r="F12" s="64">
        <f t="shared" si="2"/>
        <v>19</v>
      </c>
      <c r="G12" s="28">
        <v>4.16</v>
      </c>
      <c r="H12" s="28">
        <v>2</v>
      </c>
      <c r="I12" s="28" t="s">
        <v>179</v>
      </c>
      <c r="J12" s="28" t="s">
        <v>81</v>
      </c>
      <c r="K12" s="3">
        <v>2033</v>
      </c>
      <c r="L12" s="113">
        <v>601</v>
      </c>
      <c r="M12" s="113">
        <v>0</v>
      </c>
      <c r="N12" s="113">
        <v>0</v>
      </c>
      <c r="O12" s="113">
        <v>0</v>
      </c>
      <c r="P12" s="130">
        <v>0</v>
      </c>
      <c r="Q12" s="130">
        <v>13.2</v>
      </c>
      <c r="R12" s="114">
        <v>5.26</v>
      </c>
      <c r="S12" s="116">
        <v>0</v>
      </c>
      <c r="T12" s="114">
        <v>0</v>
      </c>
      <c r="U12" s="114">
        <v>0</v>
      </c>
      <c r="V12" s="114">
        <v>0</v>
      </c>
      <c r="W12" s="113">
        <v>7</v>
      </c>
      <c r="X12" s="75">
        <v>0</v>
      </c>
      <c r="Y12" s="108"/>
      <c r="Z12" s="36"/>
      <c r="AA12" s="38"/>
      <c r="AB12" s="36"/>
      <c r="AC12" s="38"/>
      <c r="AD12" s="80">
        <v>0.4</v>
      </c>
      <c r="AE12" s="38"/>
      <c r="AF12" s="38" t="s">
        <v>165</v>
      </c>
      <c r="AG12" s="36"/>
      <c r="AH12" s="38" t="s">
        <v>165</v>
      </c>
      <c r="AI12" s="38" t="s">
        <v>165</v>
      </c>
      <c r="AJ12" s="38" t="s">
        <v>165</v>
      </c>
      <c r="AK12" s="38" t="s">
        <v>165</v>
      </c>
      <c r="AL12" s="38" t="s">
        <v>165</v>
      </c>
      <c r="AM12" s="38" t="s">
        <v>165</v>
      </c>
      <c r="AN12" s="38" t="s">
        <v>165</v>
      </c>
      <c r="AO12" s="38" t="s">
        <v>165</v>
      </c>
      <c r="AP12" s="38"/>
      <c r="AQ12" s="38" t="s">
        <v>165</v>
      </c>
      <c r="AR12" s="36" t="s">
        <v>113</v>
      </c>
    </row>
    <row r="13" spans="1:44" x14ac:dyDescent="0.35">
      <c r="A13" s="32" t="s">
        <v>14</v>
      </c>
      <c r="B13" s="33" t="s">
        <v>28</v>
      </c>
      <c r="C13" s="64">
        <f>IF(G13=34.5,500*P13,50*P13) + IF(H13=3,10000*P13,50*P13) + 200*P13 + VLOOKUP(I13,List!$B$3:$C$5,2,0)*P13 + VLOOKUP(J13,List!$E$3:$F$5,2,0)*P13 + T13*2 + S13*4 + U13*1000 + V13*100 +VLOOKUP(W13,List!$H$3:$I$13,2,0) - X13*L13*5 - IF(AD13="NA",0,AD13*100) - IF(AF13="NA",0,P13*2) - IF(AH13="X",P13*2,0) - IF(AI13="X",P13*2,0) - IF(AJ13="X",P13*2,0) - IF(AK13="X",L13*2,0) - IF(AL13="X",P13*2,0) - IF(AM13="X",P13*2,0) - IF(AN13="X",P13*2,0) - IF(AQ13="X",P13*2,0) - IF(AO13="X",P13*5,0)</f>
        <v>-1363.3333333333333</v>
      </c>
      <c r="D13" s="64">
        <f t="shared" si="0"/>
        <v>0</v>
      </c>
      <c r="E13" s="93">
        <f t="shared" si="1"/>
        <v>0.10136244150151512</v>
      </c>
      <c r="F13" s="64">
        <f t="shared" si="2"/>
        <v>23</v>
      </c>
      <c r="G13" s="28">
        <v>4.16</v>
      </c>
      <c r="H13" s="28">
        <v>2</v>
      </c>
      <c r="I13" s="28" t="s">
        <v>179</v>
      </c>
      <c r="J13" s="28" t="s">
        <v>81</v>
      </c>
      <c r="K13" s="3">
        <v>1874</v>
      </c>
      <c r="L13" s="113">
        <v>532</v>
      </c>
      <c r="M13" s="113">
        <v>3</v>
      </c>
      <c r="N13" s="113">
        <v>17</v>
      </c>
      <c r="O13" s="113">
        <v>0</v>
      </c>
      <c r="P13" s="130">
        <v>0</v>
      </c>
      <c r="Q13" s="130">
        <v>9.85</v>
      </c>
      <c r="R13" s="114">
        <v>2</v>
      </c>
      <c r="S13" s="116">
        <v>0</v>
      </c>
      <c r="T13" s="116">
        <v>0</v>
      </c>
      <c r="U13" s="116">
        <v>0</v>
      </c>
      <c r="V13" s="114">
        <v>0</v>
      </c>
      <c r="W13" s="113" t="s">
        <v>148</v>
      </c>
      <c r="X13" s="106">
        <v>0.1</v>
      </c>
      <c r="Y13" s="109" t="s">
        <v>183</v>
      </c>
      <c r="Z13" s="36"/>
      <c r="AA13" s="38"/>
      <c r="AB13" s="36"/>
      <c r="AC13" s="36"/>
      <c r="AD13" s="80">
        <v>0.33333333333333331</v>
      </c>
      <c r="AE13" s="36"/>
      <c r="AF13" s="38" t="s">
        <v>165</v>
      </c>
      <c r="AG13" s="36"/>
      <c r="AH13" s="38" t="s">
        <v>165</v>
      </c>
      <c r="AI13" s="38" t="s">
        <v>165</v>
      </c>
      <c r="AJ13" s="38" t="s">
        <v>165</v>
      </c>
      <c r="AK13" s="38" t="s">
        <v>165</v>
      </c>
      <c r="AL13" s="38" t="s">
        <v>165</v>
      </c>
      <c r="AM13" s="38" t="s">
        <v>165</v>
      </c>
      <c r="AN13" s="38" t="s">
        <v>165</v>
      </c>
      <c r="AO13" s="38" t="s">
        <v>165</v>
      </c>
      <c r="AP13" s="38"/>
      <c r="AQ13" s="38" t="s">
        <v>165</v>
      </c>
      <c r="AR13" s="36" t="s">
        <v>113</v>
      </c>
    </row>
    <row r="14" spans="1:44" x14ac:dyDescent="0.35">
      <c r="A14" s="32" t="s">
        <v>8</v>
      </c>
      <c r="B14" s="33" t="s">
        <v>21</v>
      </c>
      <c r="C14" s="64">
        <f>IF(G14=34.5,500*P14,50*P14) + IF(H14=3,10000*P14,50*P14) + 200*P14 + VLOOKUP(I14,List!$B$3:$C$5,2,0)*P14 + VLOOKUP(J14,List!$E$3:$F$5,2,0)*P14 + T14*2 + S14*4 + U14*1000 + V14*100 +VLOOKUP(W14,List!$H$3:$I$13,2,0) - X14*L14*5 - IF(AD14="NA",0,AD14*100) - IF(AF14="NA",0,P14*2) - IF(AH14="X",P14*2,0) - IF(AI14="X",P14*2,0) - IF(AJ14="X",P14*2,0) - IF(AK14="X",L14*2,0) - IF(AL14="X",P14*2,0) - IF(AM14="X",P14*2,0) - IF(AN14="X",P14*2,0) - IF(AQ14="X",P14*2,0) - IF(AO14="X",P14*5,0)</f>
        <v>-1212</v>
      </c>
      <c r="D14" s="64">
        <f t="shared" si="0"/>
        <v>0</v>
      </c>
      <c r="E14" s="93">
        <f t="shared" si="1"/>
        <v>9.0110962664916625E-2</v>
      </c>
      <c r="F14" s="64">
        <f t="shared" si="2"/>
        <v>21</v>
      </c>
      <c r="G14" s="28">
        <v>4.16</v>
      </c>
      <c r="H14" s="28">
        <v>2</v>
      </c>
      <c r="I14" s="28" t="s">
        <v>81</v>
      </c>
      <c r="J14" s="28" t="s">
        <v>179</v>
      </c>
      <c r="K14" s="3">
        <v>1894</v>
      </c>
      <c r="L14" s="113">
        <v>505</v>
      </c>
      <c r="M14" s="113">
        <v>0</v>
      </c>
      <c r="N14" s="113">
        <v>0</v>
      </c>
      <c r="O14" s="113">
        <v>0</v>
      </c>
      <c r="P14" s="130">
        <v>0</v>
      </c>
      <c r="Q14" s="130">
        <v>10.670000000000002</v>
      </c>
      <c r="R14" s="114">
        <v>0.5</v>
      </c>
      <c r="S14" s="116">
        <v>0</v>
      </c>
      <c r="T14" s="116">
        <v>0</v>
      </c>
      <c r="U14" s="116">
        <v>0</v>
      </c>
      <c r="V14" s="114">
        <v>0</v>
      </c>
      <c r="W14" s="113" t="s">
        <v>148</v>
      </c>
      <c r="X14" s="106">
        <v>0.08</v>
      </c>
      <c r="Y14" s="109" t="s">
        <v>184</v>
      </c>
      <c r="Z14" s="36"/>
      <c r="AA14" s="38"/>
      <c r="AB14" s="36"/>
      <c r="AC14" s="36"/>
      <c r="AD14" s="79">
        <v>0</v>
      </c>
      <c r="AE14" s="36"/>
      <c r="AF14" s="38" t="s">
        <v>165</v>
      </c>
      <c r="AG14" s="36"/>
      <c r="AH14" s="38" t="s">
        <v>165</v>
      </c>
      <c r="AI14" s="38" t="s">
        <v>165</v>
      </c>
      <c r="AJ14" s="38" t="s">
        <v>165</v>
      </c>
      <c r="AK14" s="38" t="s">
        <v>165</v>
      </c>
      <c r="AL14" s="38" t="s">
        <v>165</v>
      </c>
      <c r="AM14" s="38" t="s">
        <v>165</v>
      </c>
      <c r="AN14" s="38" t="s">
        <v>165</v>
      </c>
      <c r="AO14" s="38" t="s">
        <v>165</v>
      </c>
      <c r="AP14" s="38"/>
      <c r="AQ14" s="38" t="s">
        <v>165</v>
      </c>
      <c r="AR14" s="36" t="s">
        <v>113</v>
      </c>
    </row>
    <row r="15" spans="1:44" x14ac:dyDescent="0.35">
      <c r="A15" s="32" t="s">
        <v>43</v>
      </c>
      <c r="B15" s="33" t="s">
        <v>21</v>
      </c>
      <c r="C15" s="64">
        <f>IF(G15=34.5,500*P15,50*P15) + IF(H15=3,10000*P15,50*P15) + 200*P15 + VLOOKUP(I15,List!$B$3:$C$5,2,0)*P15 + VLOOKUP(J15,List!$E$3:$F$5,2,0)*P15 + T15*2 + S15*4 + U15*1000 + V15*100 +VLOOKUP(W15,List!$H$3:$I$13,2,0) - X15*L15*5 - IF(AD15="NA",0,AD15*100) - IF(AF15="NA",0,P15*2) - IF(AH15="X",P15*2,0) - IF(AI15="X",P15*2,0) - IF(AJ15="X",P15*2,0) - IF(AK15="X",L15*2,0) - IF(AL15="X",P15*2,0) - IF(AM15="X",P15*2,0) - IF(AN15="X",P15*2,0) - IF(AQ15="X",P15*2,0) - IF(AO15="X",P15*5,0)</f>
        <v>-783</v>
      </c>
      <c r="D15" s="64">
        <f t="shared" si="0"/>
        <v>0</v>
      </c>
      <c r="E15" s="93">
        <f t="shared" si="1"/>
        <v>5.8215250632532772E-2</v>
      </c>
      <c r="F15" s="64">
        <f t="shared" si="2"/>
        <v>18</v>
      </c>
      <c r="G15" s="28">
        <v>4.16</v>
      </c>
      <c r="H15" s="28">
        <v>2</v>
      </c>
      <c r="I15" s="28" t="s">
        <v>179</v>
      </c>
      <c r="J15" s="28" t="s">
        <v>179</v>
      </c>
      <c r="K15" s="3">
        <v>1772</v>
      </c>
      <c r="L15" s="113">
        <v>348</v>
      </c>
      <c r="M15" s="113">
        <v>0</v>
      </c>
      <c r="N15" s="113">
        <v>0</v>
      </c>
      <c r="O15" s="113">
        <v>0</v>
      </c>
      <c r="P15" s="130">
        <v>0</v>
      </c>
      <c r="Q15" s="130">
        <v>8.620000000000001</v>
      </c>
      <c r="R15" s="114">
        <v>3.86</v>
      </c>
      <c r="S15" s="116">
        <v>0</v>
      </c>
      <c r="T15" s="116">
        <v>0</v>
      </c>
      <c r="U15" s="116">
        <v>0</v>
      </c>
      <c r="V15" s="114">
        <v>0</v>
      </c>
      <c r="W15" s="113" t="s">
        <v>148</v>
      </c>
      <c r="X15" s="106">
        <v>0.05</v>
      </c>
      <c r="Y15" s="109" t="s">
        <v>185</v>
      </c>
      <c r="Z15" s="36"/>
      <c r="AA15" s="38"/>
      <c r="AB15" s="36"/>
      <c r="AC15" s="36"/>
      <c r="AD15" s="79">
        <v>0</v>
      </c>
      <c r="AE15" s="36"/>
      <c r="AF15" s="38" t="s">
        <v>165</v>
      </c>
      <c r="AG15" s="36"/>
      <c r="AH15" s="38" t="s">
        <v>165</v>
      </c>
      <c r="AI15" s="38" t="s">
        <v>165</v>
      </c>
      <c r="AJ15" s="38" t="s">
        <v>165</v>
      </c>
      <c r="AK15" s="38" t="s">
        <v>165</v>
      </c>
      <c r="AL15" s="38" t="s">
        <v>165</v>
      </c>
      <c r="AM15" s="38" t="s">
        <v>165</v>
      </c>
      <c r="AN15" s="38" t="s">
        <v>165</v>
      </c>
      <c r="AO15" s="38" t="s">
        <v>165</v>
      </c>
      <c r="AP15" s="38"/>
      <c r="AQ15" s="38" t="s">
        <v>165</v>
      </c>
      <c r="AR15" s="36" t="s">
        <v>113</v>
      </c>
    </row>
    <row r="16" spans="1:44" x14ac:dyDescent="0.35">
      <c r="A16" s="32" t="s">
        <v>44</v>
      </c>
      <c r="B16" s="33" t="s">
        <v>13</v>
      </c>
      <c r="C16" s="64">
        <f>IF(G16=34.5,500*P16,50*P16) + IF(H16=3,10000*P16,50*P16) + 200*P16 + VLOOKUP(I16,List!$B$3:$C$5,2,0)*P16 + VLOOKUP(J16,List!$E$3:$F$5,2,0)*P16 + T16*2 + S16*4 + U16*1000 + V16*100 +VLOOKUP(W16,List!$H$3:$I$13,2,0) - X16*L16*5 - IF(AD16="NA",0,AD16*100) - IF(AF16="NA",0,P16*2) - IF(AH16="X",P16*2,0) - IF(AI16="X",P16*2,0) - IF(AJ16="X",P16*2,0) - IF(AK16="X",L16*2,0) - IF(AL16="X",P16*2,0) - IF(AM16="X",P16*2,0) - IF(AN16="X",P16*2,0) - IF(AQ16="X",P16*2,0) - IF(AO16="X",P16*5,0)</f>
        <v>1382.1499999999996</v>
      </c>
      <c r="D16" s="64">
        <f t="shared" si="0"/>
        <v>1382.1499999999996</v>
      </c>
      <c r="E16" s="93">
        <f t="shared" si="1"/>
        <v>-0.10276144145818027</v>
      </c>
      <c r="F16" s="64">
        <f t="shared" si="2"/>
        <v>1</v>
      </c>
      <c r="G16" s="28">
        <v>4.16</v>
      </c>
      <c r="H16" s="28">
        <v>2</v>
      </c>
      <c r="I16" s="28" t="s">
        <v>179</v>
      </c>
      <c r="J16" s="28" t="s">
        <v>81</v>
      </c>
      <c r="K16" s="3">
        <v>1581</v>
      </c>
      <c r="L16" s="113">
        <v>609</v>
      </c>
      <c r="M16" s="113">
        <v>2</v>
      </c>
      <c r="N16" s="113">
        <v>4</v>
      </c>
      <c r="O16" s="113">
        <v>0</v>
      </c>
      <c r="P16" s="116">
        <v>5.15</v>
      </c>
      <c r="Q16" s="116">
        <v>8.1</v>
      </c>
      <c r="R16" s="114">
        <v>0.85</v>
      </c>
      <c r="S16" s="116">
        <v>0</v>
      </c>
      <c r="T16" s="114">
        <v>0</v>
      </c>
      <c r="U16" s="114">
        <v>0</v>
      </c>
      <c r="V16" s="114">
        <v>6</v>
      </c>
      <c r="W16" s="113" t="s">
        <v>148</v>
      </c>
      <c r="X16" s="75">
        <v>0.01</v>
      </c>
      <c r="Y16" s="109" t="s">
        <v>177</v>
      </c>
      <c r="Z16" s="36"/>
      <c r="AA16" s="38"/>
      <c r="AB16" s="36"/>
      <c r="AC16" s="36"/>
      <c r="AD16" s="80">
        <v>0.5</v>
      </c>
      <c r="AE16" s="36"/>
      <c r="AF16" s="38" t="s">
        <v>165</v>
      </c>
      <c r="AG16" s="36"/>
      <c r="AH16" s="38" t="s">
        <v>165</v>
      </c>
      <c r="AI16" s="38" t="s">
        <v>165</v>
      </c>
      <c r="AJ16" s="38" t="s">
        <v>165</v>
      </c>
      <c r="AK16" s="38" t="s">
        <v>165</v>
      </c>
      <c r="AL16" s="38" t="s">
        <v>165</v>
      </c>
      <c r="AM16" s="38" t="s">
        <v>165</v>
      </c>
      <c r="AN16" s="38" t="s">
        <v>165</v>
      </c>
      <c r="AO16" s="38" t="s">
        <v>165</v>
      </c>
      <c r="AP16" s="38"/>
      <c r="AQ16" s="38" t="s">
        <v>165</v>
      </c>
      <c r="AR16" s="36" t="s">
        <v>113</v>
      </c>
    </row>
    <row r="17" spans="1:44" x14ac:dyDescent="0.35">
      <c r="A17" s="32" t="s">
        <v>5</v>
      </c>
      <c r="B17" s="33" t="s">
        <v>30</v>
      </c>
      <c r="C17" s="64">
        <f>IF(G17=34.5,500*P17,50*P17) + IF(H17=3,10000*P17,50*P17) + 200*P17 + VLOOKUP(I17,List!$B$3:$C$5,2,0)*P17 + VLOOKUP(J17,List!$E$3:$F$5,2,0)*P17 + T17*2 + S17*4 + U17*1000 + V17*100 +VLOOKUP(W17,List!$H$3:$I$13,2,0) - X17*L17*5 - IF(AD17="NA",0,AD17*100) - IF(AF17="NA",0,P17*2) - IF(AH17="X",P17*2,0) - IF(AI17="X",P17*2,0) - IF(AJ17="X",P17*2,0) - IF(AK17="X",L17*2,0) - IF(AL17="X",P17*2,0) - IF(AM17="X",P17*2,0) - IF(AN17="X",P17*2,0) - IF(AQ17="X",P17*2,0) - IF(AO17="X",P17*5,0)</f>
        <v>847</v>
      </c>
      <c r="D17" s="64">
        <f t="shared" si="0"/>
        <v>847</v>
      </c>
      <c r="E17" s="93">
        <f t="shared" si="1"/>
        <v>-6.2973585294706591E-2</v>
      </c>
      <c r="F17" s="64">
        <f t="shared" si="2"/>
        <v>3</v>
      </c>
      <c r="G17" s="28">
        <v>4.16</v>
      </c>
      <c r="H17" s="28">
        <v>2</v>
      </c>
      <c r="I17" s="28" t="s">
        <v>179</v>
      </c>
      <c r="J17" s="28" t="s">
        <v>83</v>
      </c>
      <c r="K17" s="3">
        <v>935</v>
      </c>
      <c r="L17" s="113">
        <v>349</v>
      </c>
      <c r="M17" s="113">
        <v>0</v>
      </c>
      <c r="N17" s="113">
        <v>0</v>
      </c>
      <c r="O17" s="113">
        <v>0</v>
      </c>
      <c r="P17" s="116">
        <v>5</v>
      </c>
      <c r="Q17" s="116">
        <v>0.91</v>
      </c>
      <c r="R17" s="114">
        <v>3.95</v>
      </c>
      <c r="S17" s="116">
        <v>0</v>
      </c>
      <c r="T17" s="114">
        <v>0</v>
      </c>
      <c r="U17" s="114">
        <v>0</v>
      </c>
      <c r="V17" s="114">
        <v>1</v>
      </c>
      <c r="W17" s="113" t="s">
        <v>148</v>
      </c>
      <c r="X17" s="75">
        <v>0</v>
      </c>
      <c r="Y17" s="109" t="s">
        <v>177</v>
      </c>
      <c r="Z17" s="36"/>
      <c r="AA17" s="38"/>
      <c r="AB17" s="36"/>
      <c r="AC17" s="36"/>
      <c r="AD17" s="81">
        <v>1</v>
      </c>
      <c r="AE17" s="38"/>
      <c r="AF17" s="38" t="s">
        <v>165</v>
      </c>
      <c r="AG17" s="36"/>
      <c r="AH17" s="38" t="s">
        <v>165</v>
      </c>
      <c r="AI17" s="38" t="s">
        <v>165</v>
      </c>
      <c r="AJ17" s="38" t="s">
        <v>165</v>
      </c>
      <c r="AK17" s="38" t="s">
        <v>165</v>
      </c>
      <c r="AL17" s="38" t="s">
        <v>165</v>
      </c>
      <c r="AM17" s="38" t="s">
        <v>165</v>
      </c>
      <c r="AN17" s="38" t="s">
        <v>165</v>
      </c>
      <c r="AO17" s="38" t="s">
        <v>165</v>
      </c>
      <c r="AP17" s="38"/>
      <c r="AQ17" s="38" t="s">
        <v>165</v>
      </c>
      <c r="AR17" s="36" t="s">
        <v>113</v>
      </c>
    </row>
    <row r="18" spans="1:44" x14ac:dyDescent="0.35">
      <c r="A18" s="32" t="s">
        <v>4</v>
      </c>
      <c r="B18" s="33" t="s">
        <v>30</v>
      </c>
      <c r="C18" s="64">
        <f>IF(G18=34.5,500*P18,50*P18) + IF(H18=3,10000*P18,50*P18) + 200*P18 + VLOOKUP(I18,List!$B$3:$C$5,2,0)*P18 + VLOOKUP(J18,List!$E$3:$F$5,2,0)*P18 + T18*2 + S18*4 + U18*1000 + V18*100 +VLOOKUP(W18,List!$H$3:$I$13,2,0) - X18*L18*5 - IF(AD18="NA",0,AD18*100) - IF(AF18="NA",0,P18*2) - IF(AH18="X",P18*2,0) - IF(AI18="X",P18*2,0) - IF(AJ18="X",P18*2,0) - IF(AK18="X",L18*2,0) - IF(AL18="X",P18*2,0) - IF(AM18="X",P18*2,0) - IF(AN18="X",P18*2,0) - IF(AQ18="X",P18*2,0) - IF(AO18="X",P18*5,0)</f>
        <v>521.51666666666711</v>
      </c>
      <c r="D18" s="64">
        <f t="shared" si="0"/>
        <v>521.51666666666711</v>
      </c>
      <c r="E18" s="93">
        <f t="shared" si="1"/>
        <v>-3.8774231748458586E-2</v>
      </c>
      <c r="F18" s="64">
        <f t="shared" si="2"/>
        <v>9</v>
      </c>
      <c r="G18" s="28">
        <v>4.16</v>
      </c>
      <c r="H18" s="28">
        <v>2</v>
      </c>
      <c r="I18" s="28" t="s">
        <v>179</v>
      </c>
      <c r="J18" s="28" t="s">
        <v>179</v>
      </c>
      <c r="K18" s="3">
        <v>689</v>
      </c>
      <c r="L18" s="113">
        <v>323</v>
      </c>
      <c r="M18" s="113">
        <v>0</v>
      </c>
      <c r="N18" s="113">
        <v>0</v>
      </c>
      <c r="O18" s="113">
        <v>0</v>
      </c>
      <c r="P18" s="116">
        <v>3.65</v>
      </c>
      <c r="Q18" s="116">
        <v>3.73</v>
      </c>
      <c r="R18" s="114">
        <v>1.53</v>
      </c>
      <c r="S18" s="116">
        <v>0</v>
      </c>
      <c r="T18" s="114">
        <v>0</v>
      </c>
      <c r="U18" s="114">
        <v>0</v>
      </c>
      <c r="V18" s="114">
        <v>0</v>
      </c>
      <c r="W18" s="113" t="s">
        <v>148</v>
      </c>
      <c r="X18" s="75">
        <v>0</v>
      </c>
      <c r="Y18" s="109" t="s">
        <v>177</v>
      </c>
      <c r="Z18" s="36"/>
      <c r="AA18" s="38"/>
      <c r="AB18" s="36"/>
      <c r="AC18" s="36"/>
      <c r="AD18" s="80">
        <v>0.33333333333333331</v>
      </c>
      <c r="AE18" s="38"/>
      <c r="AF18" s="38" t="s">
        <v>165</v>
      </c>
      <c r="AG18" s="36"/>
      <c r="AH18" s="38" t="s">
        <v>165</v>
      </c>
      <c r="AI18" s="38" t="s">
        <v>165</v>
      </c>
      <c r="AJ18" s="38" t="s">
        <v>165</v>
      </c>
      <c r="AK18" s="38" t="s">
        <v>165</v>
      </c>
      <c r="AL18" s="38" t="s">
        <v>165</v>
      </c>
      <c r="AM18" s="38" t="s">
        <v>165</v>
      </c>
      <c r="AN18" s="38" t="s">
        <v>165</v>
      </c>
      <c r="AO18" s="38" t="s">
        <v>165</v>
      </c>
      <c r="AP18" s="38"/>
      <c r="AQ18" s="38" t="s">
        <v>165</v>
      </c>
      <c r="AR18" s="36" t="s">
        <v>113</v>
      </c>
    </row>
    <row r="19" spans="1:44" x14ac:dyDescent="0.35">
      <c r="A19" s="32" t="s">
        <v>45</v>
      </c>
      <c r="B19" s="33" t="s">
        <v>22</v>
      </c>
      <c r="C19" s="64">
        <f>IF(G19=34.5,500*P19,50*P19) + IF(H19=3,10000*P19,50*P19) + 200*P19 + VLOOKUP(I19,List!$B$3:$C$5,2,0)*P19 + VLOOKUP(J19,List!$E$3:$F$5,2,0)*P19 + T19*2 + S19*4 + U19*1000 + V19*100 +VLOOKUP(W19,List!$H$3:$I$13,2,0) - X19*L19*5 - IF(AD19="NA",0,AD19*100) - IF(AF19="NA",0,P19*2) - IF(AH19="X",P19*2,0) - IF(AI19="X",P19*2,0) - IF(AJ19="X",P19*2,0) - IF(AK19="X",L19*2,0) - IF(AL19="X",P19*2,0) - IF(AM19="X",P19*2,0) - IF(AN19="X",P19*2,0) - IF(AQ19="X",P19*2,0) - IF(AO19="X",P19*5,0)</f>
        <v>742.0600000000004</v>
      </c>
      <c r="D19" s="64">
        <f t="shared" si="0"/>
        <v>742.0600000000004</v>
      </c>
      <c r="E19" s="93">
        <f t="shared" si="1"/>
        <v>-5.5171403428323489E-2</v>
      </c>
      <c r="F19" s="64">
        <f t="shared" si="2"/>
        <v>5</v>
      </c>
      <c r="G19" s="28">
        <v>4.16</v>
      </c>
      <c r="H19" s="28">
        <v>2</v>
      </c>
      <c r="I19" s="28" t="s">
        <v>179</v>
      </c>
      <c r="J19" s="28" t="s">
        <v>83</v>
      </c>
      <c r="K19" s="3">
        <v>327</v>
      </c>
      <c r="L19" s="113">
        <v>86</v>
      </c>
      <c r="M19" s="113">
        <v>0</v>
      </c>
      <c r="N19" s="113">
        <v>0</v>
      </c>
      <c r="O19" s="113">
        <v>0</v>
      </c>
      <c r="P19" s="116">
        <v>1.34</v>
      </c>
      <c r="Q19" s="116">
        <v>0</v>
      </c>
      <c r="R19" s="114">
        <v>1.21</v>
      </c>
      <c r="S19" s="116">
        <v>0</v>
      </c>
      <c r="T19" s="114">
        <v>0</v>
      </c>
      <c r="U19" s="114">
        <v>0</v>
      </c>
      <c r="V19" s="114">
        <v>0</v>
      </c>
      <c r="W19" s="113">
        <v>6</v>
      </c>
      <c r="X19" s="75">
        <v>0</v>
      </c>
      <c r="Y19" s="107" t="s">
        <v>186</v>
      </c>
      <c r="Z19" s="36"/>
      <c r="AA19" s="38"/>
      <c r="AB19" s="36"/>
      <c r="AC19" s="36"/>
      <c r="AD19" s="82" t="s">
        <v>27</v>
      </c>
      <c r="AE19" s="36"/>
      <c r="AF19" s="38" t="s">
        <v>165</v>
      </c>
      <c r="AG19" s="36"/>
      <c r="AH19" s="38" t="s">
        <v>165</v>
      </c>
      <c r="AI19" s="38" t="s">
        <v>165</v>
      </c>
      <c r="AJ19" s="38" t="s">
        <v>165</v>
      </c>
      <c r="AK19" s="38" t="s">
        <v>165</v>
      </c>
      <c r="AL19" s="38" t="s">
        <v>165</v>
      </c>
      <c r="AM19" s="38" t="s">
        <v>165</v>
      </c>
      <c r="AN19" s="38" t="s">
        <v>165</v>
      </c>
      <c r="AO19" s="38" t="s">
        <v>165</v>
      </c>
      <c r="AP19" s="38"/>
      <c r="AQ19" s="38" t="s">
        <v>165</v>
      </c>
      <c r="AR19" s="36" t="s">
        <v>113</v>
      </c>
    </row>
    <row r="20" spans="1:44" x14ac:dyDescent="0.35">
      <c r="A20" s="32" t="s">
        <v>11</v>
      </c>
      <c r="B20" s="33" t="s">
        <v>31</v>
      </c>
      <c r="C20" s="64">
        <f>IF(G20=34.5,500*P20,50*P20) + IF(H20=3,10000*P20,50*P20) + 200*P20 + VLOOKUP(I20,List!$B$3:$C$5,2,0)*P20 + VLOOKUP(J20,List!$E$3:$F$5,2,0)*P20 + T20*2 + S20*4 + U20*1000 + V20*100 +VLOOKUP(W20,List!$H$3:$I$13,2,0) - X20*L20*5 - IF(AD20="NA",0,AD20*100) - IF(AF20="NA",0,P20*2) - IF(AH20="X",P20*2,0) - IF(AI20="X",P20*2,0) - IF(AJ20="X",P20*2,0) - IF(AK20="X",L20*2,0) - IF(AL20="X",P20*2,0) - IF(AM20="X",P20*2,0) - IF(AN20="X",P20*2,0) - IF(AQ20="X",P20*2,0) - IF(AO20="X",P20*5,0)</f>
        <v>845.51</v>
      </c>
      <c r="D20" s="64">
        <f t="shared" si="0"/>
        <v>845.51</v>
      </c>
      <c r="E20" s="93">
        <f t="shared" si="1"/>
        <v>-6.2862805315852852E-2</v>
      </c>
      <c r="F20" s="64">
        <f t="shared" si="2"/>
        <v>4</v>
      </c>
      <c r="G20" s="28">
        <v>4.16</v>
      </c>
      <c r="H20" s="28">
        <v>2</v>
      </c>
      <c r="I20" s="28" t="s">
        <v>81</v>
      </c>
      <c r="J20" s="28" t="s">
        <v>83</v>
      </c>
      <c r="K20" s="3">
        <v>1347</v>
      </c>
      <c r="L20" s="113">
        <v>277</v>
      </c>
      <c r="M20" s="113">
        <v>0</v>
      </c>
      <c r="N20" s="113">
        <v>0</v>
      </c>
      <c r="O20" s="113">
        <v>0</v>
      </c>
      <c r="P20" s="116">
        <v>3.8899999999999997</v>
      </c>
      <c r="Q20" s="116">
        <v>2.02</v>
      </c>
      <c r="R20" s="114">
        <v>3</v>
      </c>
      <c r="S20" s="116">
        <v>0</v>
      </c>
      <c r="T20" s="114">
        <v>0</v>
      </c>
      <c r="U20" s="114">
        <v>0</v>
      </c>
      <c r="V20" s="114">
        <v>0</v>
      </c>
      <c r="W20" s="113" t="s">
        <v>148</v>
      </c>
      <c r="X20" s="77">
        <v>0.05</v>
      </c>
      <c r="Y20" s="109" t="s">
        <v>177</v>
      </c>
      <c r="Z20" s="39"/>
      <c r="AA20" s="38"/>
      <c r="AB20" s="36"/>
      <c r="AC20" s="36"/>
      <c r="AD20" s="80">
        <v>0.25</v>
      </c>
      <c r="AE20" s="36"/>
      <c r="AF20" s="38" t="s">
        <v>165</v>
      </c>
      <c r="AG20" s="36"/>
      <c r="AH20" s="38" t="s">
        <v>165</v>
      </c>
      <c r="AI20" s="38" t="s">
        <v>165</v>
      </c>
      <c r="AJ20" s="38" t="s">
        <v>165</v>
      </c>
      <c r="AK20" s="38" t="s">
        <v>165</v>
      </c>
      <c r="AL20" s="38" t="s">
        <v>165</v>
      </c>
      <c r="AM20" s="38" t="s">
        <v>165</v>
      </c>
      <c r="AN20" s="38" t="s">
        <v>165</v>
      </c>
      <c r="AO20" s="38" t="s">
        <v>165</v>
      </c>
      <c r="AP20" s="38"/>
      <c r="AQ20" s="38" t="s">
        <v>165</v>
      </c>
      <c r="AR20" s="36" t="s">
        <v>113</v>
      </c>
    </row>
    <row r="21" spans="1:44" x14ac:dyDescent="0.35">
      <c r="A21" s="32" t="s">
        <v>1</v>
      </c>
      <c r="B21" s="33" t="s">
        <v>22</v>
      </c>
      <c r="C21" s="64">
        <f>IF(G21=34.5,500*P21,50*P21) + IF(H21=3,10000*P21,50*P21) + 200*P21 + VLOOKUP(I21,List!$B$3:$C$5,2,0)*P21 + VLOOKUP(J21,List!$E$3:$F$5,2,0)*P21 + T21*2 + S21*4 + U21*1000 + V21*100 +VLOOKUP(W21,List!$H$3:$I$13,2,0) - X21*L21*5 - IF(AD21="NA",0,AD21*100) - IF(AF21="NA",0,P21*2) - IF(AH21="X",P21*2,0) - IF(AI21="X",P21*2,0) - IF(AJ21="X",P21*2,0) - IF(AK21="X",L21*2,0) - IF(AL21="X",P21*2,0) - IF(AM21="X",P21*2,0) - IF(AN21="X",P21*2,0) - IF(AQ21="X",P21*2,0) - IF(AO21="X",P21*5,0)</f>
        <v>374.13999999999959</v>
      </c>
      <c r="D21" s="64">
        <f t="shared" si="0"/>
        <v>374.13999999999959</v>
      </c>
      <c r="E21" s="93">
        <f t="shared" si="1"/>
        <v>-2.7816927039151708E-2</v>
      </c>
      <c r="F21" s="64">
        <f t="shared" si="2"/>
        <v>11</v>
      </c>
      <c r="G21" s="28">
        <v>4.16</v>
      </c>
      <c r="H21" s="28">
        <v>2</v>
      </c>
      <c r="I21" s="28" t="s">
        <v>179</v>
      </c>
      <c r="J21" s="28" t="s">
        <v>83</v>
      </c>
      <c r="K21" s="3">
        <v>1095</v>
      </c>
      <c r="L21" s="113">
        <v>452</v>
      </c>
      <c r="M21" s="113">
        <v>1</v>
      </c>
      <c r="N21" s="113">
        <v>0</v>
      </c>
      <c r="O21" s="113">
        <v>0</v>
      </c>
      <c r="P21" s="116">
        <v>4.46</v>
      </c>
      <c r="Q21" s="116">
        <v>3</v>
      </c>
      <c r="R21" s="114">
        <v>1.43</v>
      </c>
      <c r="S21" s="116">
        <v>0</v>
      </c>
      <c r="T21" s="114">
        <v>0</v>
      </c>
      <c r="U21" s="114">
        <v>0</v>
      </c>
      <c r="V21" s="114">
        <v>0</v>
      </c>
      <c r="W21" s="113" t="s">
        <v>148</v>
      </c>
      <c r="X21" s="75">
        <v>0</v>
      </c>
      <c r="Y21" s="109" t="s">
        <v>187</v>
      </c>
      <c r="Z21" s="36"/>
      <c r="AA21" s="38"/>
      <c r="AB21" s="36"/>
      <c r="AC21" s="38"/>
      <c r="AD21" s="81">
        <v>1</v>
      </c>
      <c r="AE21" s="36"/>
      <c r="AF21" s="38" t="s">
        <v>165</v>
      </c>
      <c r="AG21" s="36"/>
      <c r="AH21" s="38" t="s">
        <v>165</v>
      </c>
      <c r="AI21" s="38" t="s">
        <v>165</v>
      </c>
      <c r="AJ21" s="38" t="s">
        <v>165</v>
      </c>
      <c r="AK21" s="38" t="s">
        <v>165</v>
      </c>
      <c r="AL21" s="38" t="s">
        <v>165</v>
      </c>
      <c r="AM21" s="38" t="s">
        <v>165</v>
      </c>
      <c r="AN21" s="38" t="s">
        <v>165</v>
      </c>
      <c r="AO21" s="38" t="s">
        <v>165</v>
      </c>
      <c r="AP21" s="38"/>
      <c r="AQ21" s="38" t="s">
        <v>165</v>
      </c>
      <c r="AR21" s="36" t="s">
        <v>113</v>
      </c>
    </row>
    <row r="22" spans="1:44" x14ac:dyDescent="0.35">
      <c r="A22" s="32" t="s">
        <v>10</v>
      </c>
      <c r="B22" s="33" t="s">
        <v>31</v>
      </c>
      <c r="C22" s="64">
        <f>IF(G22=34.5,500*P22,50*P22) + IF(H22=3,10000*P22,50*P22) + 200*P22 + VLOOKUP(I22,List!$B$3:$C$5,2,0)*P22 + VLOOKUP(J22,List!$E$3:$F$5,2,0)*P22 + T22*2 + S22*4 + U22*1000 + V22*100 +VLOOKUP(W22,List!$H$3:$I$13,2,0) - X22*L22*5 - IF(AD22="NA",0,AD22*100) - IF(AF22="NA",0,P22*2) - IF(AH22="X",P22*2,0) - IF(AI22="X",P22*2,0) - IF(AJ22="X",P22*2,0) - IF(AK22="X",L22*2,0) - IF(AL22="X",P22*2,0) - IF(AM22="X",P22*2,0) - IF(AN22="X",P22*2,0) - IF(AQ22="X",P22*2,0) - IF(AO22="X",P22*5,0)</f>
        <v>1008.6800000000006</v>
      </c>
      <c r="D22" s="64">
        <f t="shared" si="0"/>
        <v>1008.6800000000006</v>
      </c>
      <c r="E22" s="93">
        <f t="shared" si="1"/>
        <v>-7.4994328235023236E-2</v>
      </c>
      <c r="F22" s="64">
        <f t="shared" si="2"/>
        <v>2</v>
      </c>
      <c r="G22" s="28">
        <v>4.16</v>
      </c>
      <c r="H22" s="28">
        <v>2</v>
      </c>
      <c r="I22" s="28" t="s">
        <v>179</v>
      </c>
      <c r="J22" s="28" t="s">
        <v>179</v>
      </c>
      <c r="K22" s="3">
        <v>889</v>
      </c>
      <c r="L22" s="113">
        <v>280</v>
      </c>
      <c r="M22" s="113">
        <v>0</v>
      </c>
      <c r="N22" s="113">
        <v>0</v>
      </c>
      <c r="O22" s="113">
        <v>0</v>
      </c>
      <c r="P22" s="116">
        <v>4.92</v>
      </c>
      <c r="Q22" s="116">
        <v>1.53</v>
      </c>
      <c r="R22" s="114">
        <v>3.55</v>
      </c>
      <c r="S22" s="116">
        <v>0</v>
      </c>
      <c r="T22" s="114">
        <v>0</v>
      </c>
      <c r="U22" s="114">
        <v>0</v>
      </c>
      <c r="V22" s="114">
        <v>0</v>
      </c>
      <c r="W22" s="113" t="s">
        <v>148</v>
      </c>
      <c r="X22" s="75">
        <v>0</v>
      </c>
      <c r="Y22" s="109" t="s">
        <v>177</v>
      </c>
      <c r="Z22" s="36"/>
      <c r="AA22" s="38"/>
      <c r="AB22" s="36"/>
      <c r="AC22" s="36"/>
      <c r="AD22" s="80">
        <v>0.5</v>
      </c>
      <c r="AE22" s="36"/>
      <c r="AF22" s="38" t="s">
        <v>165</v>
      </c>
      <c r="AG22" s="36"/>
      <c r="AH22" s="38" t="s">
        <v>165</v>
      </c>
      <c r="AI22" s="38" t="s">
        <v>165</v>
      </c>
      <c r="AJ22" s="38" t="s">
        <v>165</v>
      </c>
      <c r="AK22" s="38" t="s">
        <v>165</v>
      </c>
      <c r="AL22" s="38" t="s">
        <v>165</v>
      </c>
      <c r="AM22" s="38" t="s">
        <v>165</v>
      </c>
      <c r="AN22" s="38" t="s">
        <v>165</v>
      </c>
      <c r="AO22" s="38" t="s">
        <v>165</v>
      </c>
      <c r="AP22" s="38"/>
      <c r="AQ22" s="38" t="s">
        <v>165</v>
      </c>
      <c r="AR22" s="36" t="s">
        <v>113</v>
      </c>
    </row>
    <row r="23" spans="1:44" x14ac:dyDescent="0.35">
      <c r="A23" s="32" t="s">
        <v>46</v>
      </c>
      <c r="B23" s="33" t="s">
        <v>23</v>
      </c>
      <c r="C23" s="64">
        <f>IF(G23=34.5,500*P23,50*P23) + IF(H23=3,10000*P23,50*P23) + 200*P23 + VLOOKUP(I23,List!$B$3:$C$5,2,0)*P23 + VLOOKUP(J23,List!$E$3:$F$5,2,0)*P23 + T23*2 + S23*4 + U23*1000 + V23*100 +VLOOKUP(W23,List!$H$3:$I$13,2,0) - X23*L23*5 - IF(AD23="NA",0,AD23*100) - IF(AF23="NA",0,P23*2) - IF(AH23="X",P23*2,0) - IF(AI23="X",P23*2,0) - IF(AJ23="X",P23*2,0) - IF(AK23="X",L23*2,0) - IF(AL23="X",P23*2,0) - IF(AM23="X",P23*2,0) - IF(AN23="X",P23*2,0) - IF(AQ23="X",P23*2,0) - IF(AO23="X",P23*5,0)</f>
        <v>495.31999999999977</v>
      </c>
      <c r="D23" s="64">
        <f t="shared" si="0"/>
        <v>495.31999999999977</v>
      </c>
      <c r="E23" s="93">
        <f t="shared" si="1"/>
        <v>-3.6826536326061456E-2</v>
      </c>
      <c r="F23" s="64">
        <f t="shared" si="2"/>
        <v>10</v>
      </c>
      <c r="G23" s="28">
        <v>4.16</v>
      </c>
      <c r="H23" s="28">
        <v>2</v>
      </c>
      <c r="I23" s="28" t="s">
        <v>179</v>
      </c>
      <c r="J23" s="28" t="s">
        <v>81</v>
      </c>
      <c r="K23" s="3">
        <v>1216</v>
      </c>
      <c r="L23" s="113">
        <v>340</v>
      </c>
      <c r="M23" s="113">
        <v>9</v>
      </c>
      <c r="N23" s="113">
        <v>2</v>
      </c>
      <c r="O23" s="113">
        <v>0</v>
      </c>
      <c r="P23" s="116">
        <v>3.33</v>
      </c>
      <c r="Q23" s="116">
        <v>2.6</v>
      </c>
      <c r="R23" s="114">
        <v>3.68</v>
      </c>
      <c r="S23" s="116">
        <v>0</v>
      </c>
      <c r="T23" s="114">
        <v>0</v>
      </c>
      <c r="U23" s="114">
        <v>0</v>
      </c>
      <c r="V23" s="114">
        <v>0</v>
      </c>
      <c r="W23" s="113">
        <v>10</v>
      </c>
      <c r="X23" s="77">
        <v>0.1</v>
      </c>
      <c r="Y23" s="109" t="s">
        <v>177</v>
      </c>
      <c r="Z23" s="39"/>
      <c r="AA23" s="38"/>
      <c r="AB23" s="36"/>
      <c r="AC23" s="36"/>
      <c r="AD23" s="81">
        <v>1</v>
      </c>
      <c r="AE23" s="36"/>
      <c r="AF23" s="38" t="s">
        <v>165</v>
      </c>
      <c r="AG23" s="36"/>
      <c r="AH23" s="38" t="s">
        <v>165</v>
      </c>
      <c r="AI23" s="38" t="s">
        <v>165</v>
      </c>
      <c r="AJ23" s="38" t="s">
        <v>165</v>
      </c>
      <c r="AK23" s="38" t="s">
        <v>165</v>
      </c>
      <c r="AL23" s="38" t="s">
        <v>165</v>
      </c>
      <c r="AM23" s="38" t="s">
        <v>165</v>
      </c>
      <c r="AN23" s="38" t="s">
        <v>165</v>
      </c>
      <c r="AO23" s="38" t="s">
        <v>165</v>
      </c>
      <c r="AP23" s="38"/>
      <c r="AQ23" s="38" t="s">
        <v>165</v>
      </c>
      <c r="AR23" s="36" t="s">
        <v>113</v>
      </c>
    </row>
    <row r="24" spans="1:44" x14ac:dyDescent="0.35">
      <c r="A24" s="32" t="s">
        <v>12</v>
      </c>
      <c r="B24" s="33" t="s">
        <v>23</v>
      </c>
      <c r="C24" s="64">
        <f>IF(G24=34.5,500*P24,50*P24) + IF(H24=3,10000*P24,50*P24) + 200*P24 + VLOOKUP(I24,List!$B$3:$C$5,2,0)*P24 + VLOOKUP(J24,List!$E$3:$F$5,2,0)*P24 + T24*2 + S24*4 + U24*1000 + V24*100 +VLOOKUP(W24,List!$H$3:$I$13,2,0) - X24*L24*5 - IF(AD24="NA",0,AD24*100) - IF(AF24="NA",0,P24*2) - IF(AH24="X",P24*2,0) - IF(AI24="X",P24*2,0) - IF(AJ24="X",P24*2,0) - IF(AK24="X",L24*2,0) - IF(AL24="X",P24*2,0) - IF(AM24="X",P24*2,0) - IF(AN24="X",P24*2,0) - IF(AQ24="X",P24*2,0) - IF(AO24="X",P24*5,0)</f>
        <v>607.5366666666672</v>
      </c>
      <c r="D24" s="64">
        <f t="shared" si="0"/>
        <v>607.5366666666672</v>
      </c>
      <c r="E24" s="93">
        <f t="shared" si="1"/>
        <v>-4.5169730930336591E-2</v>
      </c>
      <c r="F24" s="64">
        <f t="shared" si="2"/>
        <v>7</v>
      </c>
      <c r="G24" s="28">
        <v>4.16</v>
      </c>
      <c r="H24" s="28">
        <v>2</v>
      </c>
      <c r="I24" s="28" t="s">
        <v>179</v>
      </c>
      <c r="J24" s="28" t="s">
        <v>179</v>
      </c>
      <c r="K24" s="3">
        <v>596</v>
      </c>
      <c r="L24" s="113">
        <v>178</v>
      </c>
      <c r="M24" s="113">
        <v>1</v>
      </c>
      <c r="N24" s="113">
        <v>0</v>
      </c>
      <c r="O24" s="113">
        <v>0</v>
      </c>
      <c r="P24" s="116">
        <v>3.03</v>
      </c>
      <c r="Q24" s="116">
        <v>0.15</v>
      </c>
      <c r="R24" s="114">
        <v>0.94</v>
      </c>
      <c r="S24" s="116">
        <v>0</v>
      </c>
      <c r="T24" s="114">
        <v>0</v>
      </c>
      <c r="U24" s="114">
        <v>0</v>
      </c>
      <c r="V24" s="114">
        <v>0</v>
      </c>
      <c r="W24" s="113" t="s">
        <v>148</v>
      </c>
      <c r="X24" s="75">
        <v>0</v>
      </c>
      <c r="Y24" s="109" t="s">
        <v>188</v>
      </c>
      <c r="Z24" s="36"/>
      <c r="AA24" s="38"/>
      <c r="AB24" s="36"/>
      <c r="AC24" s="36"/>
      <c r="AD24" s="80">
        <v>0.33333333333333331</v>
      </c>
      <c r="AE24" s="36"/>
      <c r="AF24" s="38" t="s">
        <v>165</v>
      </c>
      <c r="AG24" s="36"/>
      <c r="AH24" s="38" t="s">
        <v>165</v>
      </c>
      <c r="AI24" s="38" t="s">
        <v>165</v>
      </c>
      <c r="AJ24" s="38" t="s">
        <v>165</v>
      </c>
      <c r="AK24" s="38" t="s">
        <v>165</v>
      </c>
      <c r="AL24" s="38" t="s">
        <v>165</v>
      </c>
      <c r="AM24" s="38" t="s">
        <v>165</v>
      </c>
      <c r="AN24" s="38" t="s">
        <v>165</v>
      </c>
      <c r="AO24" s="38" t="s">
        <v>165</v>
      </c>
      <c r="AP24" s="38"/>
      <c r="AQ24" s="38" t="s">
        <v>165</v>
      </c>
      <c r="AR24" s="36" t="s">
        <v>113</v>
      </c>
    </row>
    <row r="25" spans="1:44" x14ac:dyDescent="0.35">
      <c r="A25" s="32" t="s">
        <v>9</v>
      </c>
      <c r="B25" s="33" t="s">
        <v>31</v>
      </c>
      <c r="C25" s="64">
        <f>IF(G25=34.5,500*P25,50*P25) + IF(H25=3,10000*P25,50*P25) + 200*P25 + VLOOKUP(I25,List!$B$3:$C$5,2,0)*P25 + VLOOKUP(J25,List!$E$3:$F$5,2,0)*P25 + T25*2 + S25*4 + U25*1000 + V25*100 +VLOOKUP(W25,List!$H$3:$I$13,2,0) - X25*L25*5 - IF(AD25="NA",0,AD25*100) - IF(AF25="NA",0,P25*2) - IF(AH25="X",P25*2,0) - IF(AI25="X",P25*2,0) - IF(AJ25="X",P25*2,0) - IF(AK25="X",L25*2,0) - IF(AL25="X",P25*2,0) - IF(AM25="X",P25*2,0) - IF(AN25="X",P25*2,0) - IF(AQ25="X",P25*2,0) - IF(AO25="X",P25*5,0)</f>
        <v>-4</v>
      </c>
      <c r="D25" s="64">
        <f t="shared" si="0"/>
        <v>0</v>
      </c>
      <c r="E25" s="93">
        <f t="shared" si="1"/>
        <v>2.9739591638586345E-4</v>
      </c>
      <c r="F25" s="64">
        <f t="shared" si="2"/>
        <v>16</v>
      </c>
      <c r="G25" s="28">
        <v>4.16</v>
      </c>
      <c r="H25" s="28">
        <v>2</v>
      </c>
      <c r="I25" s="28" t="s">
        <v>83</v>
      </c>
      <c r="J25" s="28" t="s">
        <v>83</v>
      </c>
      <c r="K25" s="3">
        <v>28</v>
      </c>
      <c r="L25" s="113">
        <v>2</v>
      </c>
      <c r="M25" s="113">
        <v>0</v>
      </c>
      <c r="N25" s="113">
        <v>0</v>
      </c>
      <c r="O25" s="113">
        <v>0</v>
      </c>
      <c r="P25" s="116">
        <v>0</v>
      </c>
      <c r="Q25" s="116">
        <v>0</v>
      </c>
      <c r="R25" s="114">
        <v>0.84</v>
      </c>
      <c r="S25" s="116">
        <v>0</v>
      </c>
      <c r="T25" s="114">
        <v>0</v>
      </c>
      <c r="U25" s="114">
        <v>0</v>
      </c>
      <c r="V25" s="114">
        <v>0</v>
      </c>
      <c r="W25" s="113" t="s">
        <v>148</v>
      </c>
      <c r="X25" s="75">
        <v>0</v>
      </c>
      <c r="Y25" s="37" t="s">
        <v>77</v>
      </c>
      <c r="Z25" s="36"/>
      <c r="AA25" s="38"/>
      <c r="AB25" s="36"/>
      <c r="AC25" s="36"/>
      <c r="AD25" s="82" t="s">
        <v>27</v>
      </c>
      <c r="AE25" s="36"/>
      <c r="AF25" s="38" t="s">
        <v>165</v>
      </c>
      <c r="AG25" s="36"/>
      <c r="AH25" s="38" t="s">
        <v>165</v>
      </c>
      <c r="AI25" s="38" t="s">
        <v>165</v>
      </c>
      <c r="AJ25" s="38" t="s">
        <v>165</v>
      </c>
      <c r="AK25" s="38" t="s">
        <v>165</v>
      </c>
      <c r="AL25" s="38" t="s">
        <v>165</v>
      </c>
      <c r="AM25" s="38" t="s">
        <v>165</v>
      </c>
      <c r="AN25" s="38" t="s">
        <v>165</v>
      </c>
      <c r="AO25" s="38" t="s">
        <v>165</v>
      </c>
      <c r="AP25" s="38"/>
      <c r="AQ25" s="38" t="s">
        <v>165</v>
      </c>
      <c r="AR25" s="36" t="s">
        <v>113</v>
      </c>
    </row>
    <row r="26" spans="1:44" x14ac:dyDescent="0.35">
      <c r="A26" s="32" t="s">
        <v>47</v>
      </c>
      <c r="B26" s="33" t="s">
        <v>17</v>
      </c>
      <c r="C26" s="64">
        <f>IF(G26=34.5,500*P26,50*P26) + IF(H26=3,10000*P26,50*P26) + 200*P26 + VLOOKUP(I26,List!$B$3:$C$5,2,0)*P26 + VLOOKUP(J26,List!$E$3:$F$5,2,0)*P26 + T26*2 + S26*4 + U26*1000 + V26*100 +VLOOKUP(W26,List!$H$3:$I$13,2,0) - X26*L26*5 - IF(AD26="NA",0,AD26*100) - IF(AF26="NA",0,P26*2) - IF(AH26="X",P26*2,0) - IF(AI26="X",P26*2,0) - IF(AJ26="X",P26*2,0) - IF(AK26="X",L26*2,0) - IF(AL26="X",P26*2,0) - IF(AM26="X",P26*2,0) - IF(AN26="X",P26*2,0) - IF(AQ26="X",P26*2,0) - IF(AO26="X",P26*5,0)</f>
        <v>201.76000000000005</v>
      </c>
      <c r="D26" s="64">
        <f t="shared" si="0"/>
        <v>201.76000000000005</v>
      </c>
      <c r="E26" s="93">
        <f t="shared" si="1"/>
        <v>-1.5000650022502957E-2</v>
      </c>
      <c r="F26" s="64">
        <f t="shared" si="2"/>
        <v>13</v>
      </c>
      <c r="G26" s="28">
        <v>4.16</v>
      </c>
      <c r="H26" s="28">
        <v>2</v>
      </c>
      <c r="I26" s="28" t="s">
        <v>83</v>
      </c>
      <c r="J26" s="28" t="s">
        <v>81</v>
      </c>
      <c r="K26" s="3">
        <v>3</v>
      </c>
      <c r="L26" s="113">
        <v>22</v>
      </c>
      <c r="M26" s="113">
        <v>0</v>
      </c>
      <c r="N26" s="113">
        <v>0</v>
      </c>
      <c r="O26" s="113">
        <v>0</v>
      </c>
      <c r="P26" s="111">
        <v>0.64</v>
      </c>
      <c r="Q26" s="111">
        <v>0</v>
      </c>
      <c r="R26" s="113">
        <v>0.02</v>
      </c>
      <c r="S26" s="113">
        <v>0</v>
      </c>
      <c r="T26" s="113">
        <v>0</v>
      </c>
      <c r="U26" s="113">
        <v>0</v>
      </c>
      <c r="V26" s="114">
        <v>0</v>
      </c>
      <c r="W26" s="113" t="s">
        <v>148</v>
      </c>
      <c r="X26" s="75">
        <v>0</v>
      </c>
      <c r="Y26" s="37" t="s">
        <v>77</v>
      </c>
      <c r="Z26" s="36"/>
      <c r="AA26" s="38"/>
      <c r="AB26" s="36"/>
      <c r="AC26" s="36"/>
      <c r="AD26" s="82" t="s">
        <v>27</v>
      </c>
      <c r="AE26" s="36"/>
      <c r="AF26" s="38" t="s">
        <v>165</v>
      </c>
      <c r="AG26" s="36"/>
      <c r="AH26" s="38" t="s">
        <v>165</v>
      </c>
      <c r="AI26" s="38" t="s">
        <v>165</v>
      </c>
      <c r="AJ26" s="38" t="s">
        <v>165</v>
      </c>
      <c r="AK26" s="38" t="s">
        <v>165</v>
      </c>
      <c r="AL26" s="38" t="s">
        <v>165</v>
      </c>
      <c r="AM26" s="38" t="s">
        <v>165</v>
      </c>
      <c r="AN26" s="38" t="s">
        <v>165</v>
      </c>
      <c r="AO26" s="38" t="s">
        <v>165</v>
      </c>
      <c r="AP26" s="38"/>
      <c r="AQ26" s="38" t="s">
        <v>165</v>
      </c>
      <c r="AR26" s="36" t="s">
        <v>113</v>
      </c>
    </row>
    <row r="27" spans="1:44" x14ac:dyDescent="0.35">
      <c r="A27" s="32" t="s">
        <v>48</v>
      </c>
      <c r="B27" s="33" t="s">
        <v>32</v>
      </c>
      <c r="C27" s="64">
        <f>IF(G27=34.5,500*P27,50*P27) + IF(H27=3,10000*P27,50*P27) + 200*P27 + VLOOKUP(I27,List!$B$3:$C$5,2,0)*P27 + VLOOKUP(J27,List!$E$3:$F$5,2,0)*P27 + T27*2 + S27*4 + U27*1000 + V27*100 +VLOOKUP(W27,List!$H$3:$I$13,2,0) - X27*L27*5 - IF(AD27="NA",0,AD27*100) - IF(AF27="NA",0,P27*2) - IF(AH27="X",P27*2,0) - IF(AI27="X",P27*2,0) - IF(AJ27="X",P27*2,0) - IF(AK27="X",L27*2,0) - IF(AL27="X",P27*2,0) - IF(AM27="X",P27*2,0) - IF(AN27="X",P27*2,0) - IF(AQ27="X",P27*2,0) - IF(AO27="X",P27*5,0)</f>
        <v>626.89999999999964</v>
      </c>
      <c r="D27" s="64">
        <f t="shared" si="0"/>
        <v>626.89999999999964</v>
      </c>
      <c r="E27" s="93">
        <f t="shared" si="1"/>
        <v>-4.6609374995574424E-2</v>
      </c>
      <c r="F27" s="64">
        <f t="shared" si="2"/>
        <v>6</v>
      </c>
      <c r="G27" s="28">
        <v>4.16</v>
      </c>
      <c r="H27" s="28">
        <v>2</v>
      </c>
      <c r="I27" s="28" t="s">
        <v>83</v>
      </c>
      <c r="J27" s="28" t="s">
        <v>83</v>
      </c>
      <c r="K27" s="3">
        <v>0</v>
      </c>
      <c r="L27" s="113">
        <v>1</v>
      </c>
      <c r="M27" s="113">
        <v>0</v>
      </c>
      <c r="N27" s="113">
        <v>0</v>
      </c>
      <c r="O27" s="113">
        <v>0</v>
      </c>
      <c r="P27" s="113">
        <v>0.1</v>
      </c>
      <c r="Q27" s="113">
        <v>0</v>
      </c>
      <c r="R27" s="113">
        <v>0</v>
      </c>
      <c r="S27" s="113">
        <v>0</v>
      </c>
      <c r="T27" s="113">
        <v>0</v>
      </c>
      <c r="U27" s="113">
        <v>0</v>
      </c>
      <c r="V27" s="114">
        <v>0</v>
      </c>
      <c r="W27" s="113">
        <v>5</v>
      </c>
      <c r="X27" s="75">
        <v>0</v>
      </c>
      <c r="Y27" s="37" t="s">
        <v>77</v>
      </c>
      <c r="Z27" s="37" t="s">
        <v>27</v>
      </c>
      <c r="AA27" s="38"/>
      <c r="AB27" s="37" t="s">
        <v>27</v>
      </c>
      <c r="AC27" s="37" t="s">
        <v>27</v>
      </c>
      <c r="AD27" s="82" t="s">
        <v>27</v>
      </c>
      <c r="AE27" s="36"/>
      <c r="AF27" s="38" t="s">
        <v>165</v>
      </c>
      <c r="AG27" s="36"/>
      <c r="AH27" s="38" t="s">
        <v>165</v>
      </c>
      <c r="AI27" s="38" t="s">
        <v>165</v>
      </c>
      <c r="AJ27" s="38" t="s">
        <v>165</v>
      </c>
      <c r="AK27" s="38" t="s">
        <v>165</v>
      </c>
      <c r="AL27" s="38" t="s">
        <v>165</v>
      </c>
      <c r="AM27" s="38" t="s">
        <v>165</v>
      </c>
      <c r="AN27" s="38" t="s">
        <v>165</v>
      </c>
      <c r="AO27" s="38" t="s">
        <v>165</v>
      </c>
      <c r="AP27" s="38"/>
      <c r="AQ27" s="38" t="s">
        <v>165</v>
      </c>
      <c r="AR27" s="36" t="s">
        <v>113</v>
      </c>
    </row>
    <row r="28" spans="1:44" x14ac:dyDescent="0.35">
      <c r="A28" s="32" t="s">
        <v>49</v>
      </c>
      <c r="B28" s="33" t="s">
        <v>32</v>
      </c>
      <c r="C28" s="64">
        <f>IF(G28=34.5,500*P28,50*P28) + IF(H28=3,10000*P28,50*P28) + 200*P28 + VLOOKUP(I28,List!$B$3:$C$5,2,0)*P28 + VLOOKUP(J28,List!$E$3:$F$5,2,0)*P28 + T28*2 + S28*4 + U28*1000 + V28*100 +VLOOKUP(W28,List!$H$3:$I$13,2,0) - X28*L28*5 - IF(AD28="NA",0,AD28*100) - IF(AF28="NA",0,P28*2) - IF(AH28="X",P28*2,0) - IF(AI28="X",P28*2,0) - IF(AJ28="X",P28*2,0) - IF(AK28="X",L28*2,0) - IF(AL28="X",P28*2,0) - IF(AM28="X",P28*2,0) - IF(AN28="X",P28*2,0) - IF(AQ28="X",P28*2,0) - IF(AO28="X",P28*5,0)</f>
        <v>0</v>
      </c>
      <c r="D28" s="64">
        <f t="shared" si="0"/>
        <v>0</v>
      </c>
      <c r="E28" s="93">
        <f t="shared" si="1"/>
        <v>0</v>
      </c>
      <c r="F28" s="64">
        <f t="shared" si="2"/>
        <v>14</v>
      </c>
      <c r="G28" s="28">
        <v>4.16</v>
      </c>
      <c r="H28" s="28">
        <v>2</v>
      </c>
      <c r="I28" s="28" t="s">
        <v>83</v>
      </c>
      <c r="J28" s="28" t="s">
        <v>83</v>
      </c>
      <c r="K28" s="3">
        <v>0</v>
      </c>
      <c r="L28" s="113">
        <v>0</v>
      </c>
      <c r="M28" s="113">
        <v>0</v>
      </c>
      <c r="N28" s="113">
        <v>0</v>
      </c>
      <c r="O28" s="113">
        <v>0</v>
      </c>
      <c r="P28" s="113">
        <v>0</v>
      </c>
      <c r="Q28" s="113">
        <v>0</v>
      </c>
      <c r="R28" s="113">
        <v>0</v>
      </c>
      <c r="S28" s="113">
        <v>0</v>
      </c>
      <c r="T28" s="113">
        <v>0</v>
      </c>
      <c r="U28" s="113">
        <v>0</v>
      </c>
      <c r="V28" s="114">
        <v>0</v>
      </c>
      <c r="W28" s="113" t="s">
        <v>148</v>
      </c>
      <c r="X28" s="78">
        <v>1</v>
      </c>
      <c r="Y28" s="37" t="s">
        <v>77</v>
      </c>
      <c r="Z28" s="37" t="s">
        <v>27</v>
      </c>
      <c r="AA28" s="38"/>
      <c r="AB28" s="37" t="s">
        <v>27</v>
      </c>
      <c r="AC28" s="37" t="s">
        <v>27</v>
      </c>
      <c r="AD28" s="82" t="s">
        <v>27</v>
      </c>
      <c r="AE28" s="36"/>
      <c r="AF28" s="38" t="s">
        <v>165</v>
      </c>
      <c r="AG28" s="36"/>
      <c r="AH28" s="38" t="s">
        <v>165</v>
      </c>
      <c r="AI28" s="38" t="s">
        <v>165</v>
      </c>
      <c r="AJ28" s="38" t="s">
        <v>165</v>
      </c>
      <c r="AK28" s="38" t="s">
        <v>165</v>
      </c>
      <c r="AL28" s="38" t="s">
        <v>165</v>
      </c>
      <c r="AM28" s="38" t="s">
        <v>165</v>
      </c>
      <c r="AN28" s="38" t="s">
        <v>165</v>
      </c>
      <c r="AO28" s="38" t="s">
        <v>165</v>
      </c>
      <c r="AP28" s="37" t="s">
        <v>27</v>
      </c>
      <c r="AQ28" s="37" t="s">
        <v>27</v>
      </c>
      <c r="AR28" s="36" t="s">
        <v>113</v>
      </c>
    </row>
    <row r="29" spans="1:44" ht="15" thickBot="1" x14ac:dyDescent="0.4">
      <c r="A29" s="32" t="s">
        <v>50</v>
      </c>
      <c r="B29" s="33" t="s">
        <v>6</v>
      </c>
      <c r="C29" s="64">
        <f>IF(G29=34.5,500*P29,50*P29) + IF(H29=3,10000*P29,50*P29) + 200*P29 + VLOOKUP(I29,List!$B$3:$C$5,2,0)*P29 + VLOOKUP(J29,List!$E$3:$F$5,2,0)*P29 + T29*2 + S29*4 + U29*1000 + V29*100 +VLOOKUP(W29,List!$H$3:$I$13,2,0) - X29*L29*5 - IF(AD29="NA",0,AD29*100) - IF(AF29="NA",0,P29*2) - IF(AH29="X",P29*2,0) - IF(AI29="X",P29*2,0) - IF(AJ29="X",P29*2,0) - IF(AK29="X",L29*2,0) - IF(AL29="X",P29*2,0) - IF(AM29="X",P29*2,0) - IF(AN29="X",P29*2,0) - IF(AQ29="X",P29*2,0) - IF(AO29="X",P29*5,0)</f>
        <v>0</v>
      </c>
      <c r="D29" s="64">
        <f t="shared" si="0"/>
        <v>0</v>
      </c>
      <c r="E29" s="93">
        <f t="shared" si="1"/>
        <v>0</v>
      </c>
      <c r="F29" s="64">
        <f t="shared" si="2"/>
        <v>14</v>
      </c>
      <c r="G29" s="28">
        <v>4.16</v>
      </c>
      <c r="H29" s="28">
        <v>2</v>
      </c>
      <c r="I29" s="28" t="s">
        <v>83</v>
      </c>
      <c r="J29" s="28" t="s">
        <v>83</v>
      </c>
      <c r="K29" s="3">
        <v>2</v>
      </c>
      <c r="L29" s="117">
        <v>0</v>
      </c>
      <c r="M29" s="113">
        <v>0</v>
      </c>
      <c r="N29" s="117">
        <v>0</v>
      </c>
      <c r="O29" s="117">
        <v>0</v>
      </c>
      <c r="P29" s="117">
        <v>0</v>
      </c>
      <c r="Q29" s="117">
        <v>0</v>
      </c>
      <c r="R29" s="117">
        <v>0.03</v>
      </c>
      <c r="S29" s="117">
        <v>0</v>
      </c>
      <c r="T29" s="113">
        <v>0</v>
      </c>
      <c r="U29" s="113">
        <v>0</v>
      </c>
      <c r="V29" s="114">
        <v>0</v>
      </c>
      <c r="W29" s="113" t="s">
        <v>148</v>
      </c>
      <c r="X29" s="78">
        <v>1</v>
      </c>
      <c r="Y29" s="37" t="s">
        <v>77</v>
      </c>
      <c r="Z29" s="37" t="s">
        <v>27</v>
      </c>
      <c r="AA29" s="38"/>
      <c r="AB29" s="37" t="s">
        <v>27</v>
      </c>
      <c r="AC29" s="37" t="s">
        <v>27</v>
      </c>
      <c r="AD29" s="82" t="s">
        <v>27</v>
      </c>
      <c r="AE29" s="36"/>
      <c r="AF29" s="38" t="s">
        <v>165</v>
      </c>
      <c r="AG29" s="36"/>
      <c r="AH29" s="38" t="s">
        <v>165</v>
      </c>
      <c r="AI29" s="38" t="s">
        <v>165</v>
      </c>
      <c r="AJ29" s="38" t="s">
        <v>165</v>
      </c>
      <c r="AK29" s="38" t="s">
        <v>165</v>
      </c>
      <c r="AL29" s="38" t="s">
        <v>165</v>
      </c>
      <c r="AM29" s="38" t="s">
        <v>165</v>
      </c>
      <c r="AN29" s="38" t="s">
        <v>165</v>
      </c>
      <c r="AO29" s="38" t="s">
        <v>165</v>
      </c>
      <c r="AP29" s="37" t="s">
        <v>27</v>
      </c>
      <c r="AQ29" s="37" t="s">
        <v>27</v>
      </c>
      <c r="AR29" s="36" t="s">
        <v>113</v>
      </c>
    </row>
    <row r="30" spans="1:44" ht="15" thickBot="1" x14ac:dyDescent="0.4">
      <c r="A30" s="5"/>
      <c r="B30" s="6"/>
      <c r="C30" s="64">
        <f>SUM(C4:C29)</f>
        <v>-13450.083809523814</v>
      </c>
      <c r="D30" s="64">
        <f>SUM(D4:D29)</f>
        <v>8519.9733333333334</v>
      </c>
      <c r="E30" s="93">
        <f>SUM(E4:E29)</f>
        <v>1</v>
      </c>
      <c r="F30" s="94"/>
      <c r="G30" s="6"/>
      <c r="H30" s="6"/>
      <c r="I30" s="6"/>
      <c r="J30" s="6"/>
      <c r="K30" s="6"/>
      <c r="L30" s="31">
        <f t="shared" ref="L30:V30" si="3">SUM(L4:L29)</f>
        <v>9892</v>
      </c>
      <c r="M30" s="31">
        <f t="shared" si="3"/>
        <v>43</v>
      </c>
      <c r="N30" s="31">
        <f t="shared" si="3"/>
        <v>82</v>
      </c>
      <c r="O30" s="31">
        <f t="shared" si="3"/>
        <v>0</v>
      </c>
      <c r="P30" s="31">
        <f t="shared" si="3"/>
        <v>35.510000000000005</v>
      </c>
      <c r="Q30" s="31">
        <f t="shared" si="3"/>
        <v>174.72</v>
      </c>
      <c r="R30" s="31">
        <f t="shared" si="3"/>
        <v>54.080000000000005</v>
      </c>
      <c r="S30" s="28">
        <f t="shared" si="3"/>
        <v>0</v>
      </c>
      <c r="T30" s="47">
        <f t="shared" si="3"/>
        <v>0</v>
      </c>
      <c r="U30" s="30">
        <f t="shared" si="3"/>
        <v>0</v>
      </c>
      <c r="V30" s="30">
        <f t="shared" si="3"/>
        <v>7</v>
      </c>
      <c r="W30" s="29"/>
      <c r="X30" s="6"/>
      <c r="Y30" s="20"/>
      <c r="Z30" s="6"/>
      <c r="AA30" s="6"/>
      <c r="AB30" s="6"/>
      <c r="AC30" s="6"/>
      <c r="AD30" s="7"/>
      <c r="AP30" s="6"/>
      <c r="AQ30" s="6"/>
    </row>
    <row r="31" spans="1:44" x14ac:dyDescent="0.35">
      <c r="D31" s="69" t="s">
        <v>80</v>
      </c>
      <c r="E31" s="69"/>
      <c r="F31" s="69"/>
      <c r="G31" s="69"/>
      <c r="K31" s="68"/>
      <c r="L31" s="12"/>
      <c r="M31" s="12"/>
      <c r="N31" s="12"/>
      <c r="O31" s="12"/>
      <c r="P31" s="12"/>
      <c r="Q31" s="12"/>
      <c r="R31" s="12"/>
      <c r="S31" s="2"/>
      <c r="X31" s="148" t="s">
        <v>36</v>
      </c>
      <c r="Y31" s="149"/>
      <c r="Z31" s="150"/>
    </row>
    <row r="32" spans="1:44" x14ac:dyDescent="0.35">
      <c r="D32" s="65" t="s">
        <v>81</v>
      </c>
      <c r="E32" s="90"/>
      <c r="F32" s="90"/>
      <c r="G32" s="90"/>
      <c r="K32" s="68"/>
      <c r="L32" s="12"/>
      <c r="M32" s="12"/>
      <c r="N32" s="12"/>
      <c r="O32" s="12"/>
      <c r="P32" s="12"/>
      <c r="Q32" s="12"/>
      <c r="R32" s="12"/>
      <c r="X32" s="24"/>
      <c r="Y32" s="137" t="s">
        <v>53</v>
      </c>
      <c r="Z32" s="138"/>
    </row>
    <row r="33" spans="4:30" x14ac:dyDescent="0.35">
      <c r="D33" s="66" t="s">
        <v>82</v>
      </c>
      <c r="E33" s="91"/>
      <c r="F33" s="91"/>
      <c r="G33" s="91"/>
      <c r="K33" s="68"/>
      <c r="L33" s="12"/>
      <c r="M33" s="12"/>
      <c r="N33" s="12"/>
      <c r="O33" s="12"/>
      <c r="P33" s="12"/>
      <c r="Q33" s="12"/>
      <c r="R33" s="12"/>
      <c r="X33" s="25"/>
      <c r="Y33" s="137" t="s">
        <v>75</v>
      </c>
      <c r="Z33" s="138"/>
    </row>
    <row r="34" spans="4:30" x14ac:dyDescent="0.35">
      <c r="D34" s="67" t="s">
        <v>83</v>
      </c>
      <c r="E34" s="92"/>
      <c r="F34" s="92"/>
      <c r="G34" s="92"/>
      <c r="K34" s="68"/>
      <c r="L34" s="12"/>
      <c r="M34" s="12"/>
      <c r="N34" s="12"/>
      <c r="O34" s="12"/>
      <c r="P34" s="12"/>
      <c r="Q34" s="12"/>
      <c r="R34" s="12"/>
      <c r="X34" s="26"/>
      <c r="Y34" s="137" t="s">
        <v>101</v>
      </c>
      <c r="Z34" s="138"/>
      <c r="AD34" s="15"/>
    </row>
    <row r="35" spans="4:30" ht="15.65" customHeight="1" thickBot="1" x14ac:dyDescent="0.4">
      <c r="K35" s="15"/>
      <c r="L35" s="15"/>
      <c r="M35" s="15"/>
      <c r="N35" s="15"/>
      <c r="O35" s="15"/>
      <c r="P35" s="15"/>
      <c r="Q35" s="15"/>
      <c r="R35" s="15"/>
      <c r="X35" s="27"/>
      <c r="Y35" s="139" t="s">
        <v>76</v>
      </c>
      <c r="Z35" s="140"/>
    </row>
    <row r="36" spans="4:30" ht="43.5" x14ac:dyDescent="0.35">
      <c r="O36" s="49"/>
      <c r="P36" s="17" t="s">
        <v>119</v>
      </c>
      <c r="Q36" s="17" t="s">
        <v>120</v>
      </c>
      <c r="R36" s="17" t="s">
        <v>121</v>
      </c>
      <c r="S36" s="17" t="s">
        <v>117</v>
      </c>
    </row>
    <row r="37" spans="4:30" x14ac:dyDescent="0.35">
      <c r="O37" s="49"/>
      <c r="P37" s="17" t="s">
        <v>118</v>
      </c>
      <c r="Q37" s="17" t="s">
        <v>118</v>
      </c>
      <c r="R37" s="17" t="s">
        <v>118</v>
      </c>
      <c r="S37" s="17" t="s">
        <v>118</v>
      </c>
    </row>
    <row r="38" spans="4:30" x14ac:dyDescent="0.35">
      <c r="O38" s="50" t="s">
        <v>115</v>
      </c>
      <c r="P38" s="52">
        <f>SUM(P4:P6)</f>
        <v>0</v>
      </c>
      <c r="Q38" s="52">
        <f>SUM(Q4:Q6)</f>
        <v>28.93</v>
      </c>
      <c r="R38" s="52">
        <f>SUM(R4:R6)</f>
        <v>0.91</v>
      </c>
      <c r="S38" s="52">
        <f>SUM(P38:R38)</f>
        <v>29.84</v>
      </c>
    </row>
    <row r="39" spans="4:30" x14ac:dyDescent="0.35">
      <c r="O39" s="50" t="s">
        <v>116</v>
      </c>
      <c r="P39" s="52">
        <f>SUM(P7:P29)</f>
        <v>35.510000000000005</v>
      </c>
      <c r="Q39" s="52">
        <f>SUM(Q7:Q29)</f>
        <v>145.79</v>
      </c>
      <c r="R39" s="52">
        <f>SUM(R7:R29)</f>
        <v>53.170000000000009</v>
      </c>
      <c r="S39" s="52">
        <f>SUM(P39:R39)</f>
        <v>234.47000000000003</v>
      </c>
    </row>
    <row r="40" spans="4:30" x14ac:dyDescent="0.35">
      <c r="O40" s="50" t="s">
        <v>117</v>
      </c>
      <c r="P40" s="52">
        <f>SUM(P38:P39)</f>
        <v>35.510000000000005</v>
      </c>
      <c r="Q40" s="52">
        <f>SUM(Q38:Q39)</f>
        <v>174.72</v>
      </c>
      <c r="R40" s="52">
        <f>SUM(R38:R39)</f>
        <v>54.080000000000005</v>
      </c>
      <c r="S40" s="52">
        <f>SUM(P40:R40)</f>
        <v>264.31</v>
      </c>
    </row>
    <row r="41" spans="4:30" ht="43.5" x14ac:dyDescent="0.35">
      <c r="O41" s="49"/>
      <c r="P41" s="17" t="s">
        <v>122</v>
      </c>
      <c r="Q41" s="17" t="s">
        <v>122</v>
      </c>
      <c r="R41" s="17" t="s">
        <v>122</v>
      </c>
      <c r="S41" s="17" t="s">
        <v>122</v>
      </c>
    </row>
    <row r="42" spans="4:30" x14ac:dyDescent="0.35">
      <c r="O42" s="50" t="s">
        <v>115</v>
      </c>
      <c r="P42" s="51">
        <f t="shared" ref="P42:S44" si="4">P38/$S$40</f>
        <v>0</v>
      </c>
      <c r="Q42" s="51">
        <f t="shared" si="4"/>
        <v>0.10945480685558624</v>
      </c>
      <c r="R42" s="51">
        <f t="shared" si="4"/>
        <v>3.4429268661798646E-3</v>
      </c>
      <c r="S42" s="51">
        <f t="shared" si="4"/>
        <v>0.11289773372176611</v>
      </c>
    </row>
    <row r="43" spans="4:30" x14ac:dyDescent="0.35">
      <c r="O43" s="50" t="s">
        <v>116</v>
      </c>
      <c r="P43" s="51">
        <f t="shared" si="4"/>
        <v>0.13434981650334835</v>
      </c>
      <c r="Q43" s="51">
        <f t="shared" si="4"/>
        <v>0.55158715145094772</v>
      </c>
      <c r="R43" s="51">
        <f t="shared" si="4"/>
        <v>0.20116529832393784</v>
      </c>
      <c r="S43" s="51">
        <f t="shared" si="4"/>
        <v>0.88710226627823396</v>
      </c>
    </row>
    <row r="44" spans="4:30" x14ac:dyDescent="0.35">
      <c r="O44" s="50" t="s">
        <v>117</v>
      </c>
      <c r="P44" s="51">
        <f t="shared" si="4"/>
        <v>0.13434981650334835</v>
      </c>
      <c r="Q44" s="51">
        <f t="shared" si="4"/>
        <v>0.66104195830653401</v>
      </c>
      <c r="R44" s="51">
        <f t="shared" si="4"/>
        <v>0.20460822519011768</v>
      </c>
      <c r="S44" s="51">
        <f t="shared" si="4"/>
        <v>1</v>
      </c>
    </row>
    <row r="45" spans="4:30" ht="43.5" x14ac:dyDescent="0.35">
      <c r="O45" s="49"/>
      <c r="P45" s="17" t="s">
        <v>123</v>
      </c>
      <c r="Q45" s="17" t="s">
        <v>123</v>
      </c>
      <c r="R45" s="17" t="s">
        <v>123</v>
      </c>
      <c r="S45" s="17"/>
    </row>
    <row r="46" spans="4:30" x14ac:dyDescent="0.35">
      <c r="O46" s="50" t="s">
        <v>115</v>
      </c>
      <c r="P46" s="51">
        <f>P38/$S$38</f>
        <v>0</v>
      </c>
      <c r="Q46" s="51">
        <f>Q38/$S$38</f>
        <v>0.96950402144772119</v>
      </c>
      <c r="R46" s="51">
        <f>R38/$S$38</f>
        <v>3.049597855227882E-2</v>
      </c>
      <c r="S46" s="53"/>
    </row>
    <row r="47" spans="4:30" ht="43.5" x14ac:dyDescent="0.35">
      <c r="O47" s="49"/>
      <c r="P47" s="17" t="s">
        <v>124</v>
      </c>
      <c r="Q47" s="17" t="s">
        <v>124</v>
      </c>
      <c r="R47" s="17" t="s">
        <v>124</v>
      </c>
      <c r="S47" s="17"/>
    </row>
    <row r="48" spans="4:30" x14ac:dyDescent="0.35">
      <c r="O48" s="50" t="s">
        <v>116</v>
      </c>
      <c r="P48" s="51">
        <f>P39/$S$39</f>
        <v>0.15144794643237941</v>
      </c>
      <c r="Q48" s="51">
        <f>Q39/$S$39</f>
        <v>0.62178530302384094</v>
      </c>
      <c r="R48" s="51">
        <f>R39/$S$39</f>
        <v>0.22676675054377959</v>
      </c>
      <c r="S48" s="53"/>
    </row>
  </sheetData>
  <mergeCells count="8">
    <mergeCell ref="Y34:Z34"/>
    <mergeCell ref="Y35:Z35"/>
    <mergeCell ref="A1:W1"/>
    <mergeCell ref="X1:AG1"/>
    <mergeCell ref="AH1:AR1"/>
    <mergeCell ref="X31:Z31"/>
    <mergeCell ref="Y32:Z32"/>
    <mergeCell ref="Y33:Z33"/>
  </mergeCells>
  <conditionalFormatting sqref="C4:F29">
    <cfRule type="cellIs" dxfId="44" priority="1" operator="between">
      <formula>2999</formula>
      <formula>1201</formula>
    </cfRule>
    <cfRule type="cellIs" dxfId="43" priority="2" operator="lessThan">
      <formula>1200</formula>
    </cfRule>
    <cfRule type="cellIs" dxfId="42" priority="3" operator="greaterThan">
      <formula>3000</formula>
    </cfRule>
  </conditionalFormatting>
  <pageMargins left="0.7" right="0.7" top="0.75" bottom="0.75" header="0.3" footer="0.3"/>
  <pageSetup paperSize="17" scale="4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List!$B$3:$B$5</xm:f>
          </x14:formula1>
          <xm:sqref>I4:I29</xm:sqref>
        </x14:dataValidation>
        <x14:dataValidation type="list" allowBlank="1" showInputMessage="1" showErrorMessage="1">
          <x14:formula1>
            <xm:f>List!$E$3:$E$5</xm:f>
          </x14:formula1>
          <xm:sqref>J4:J29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48"/>
  <sheetViews>
    <sheetView workbookViewId="0">
      <pane xSplit="1" topLeftCell="B1" activePane="topRight" state="frozen"/>
      <selection pane="topRight" activeCell="D30" sqref="D4:D30"/>
    </sheetView>
  </sheetViews>
  <sheetFormatPr defaultRowHeight="14.5" x14ac:dyDescent="0.35"/>
  <cols>
    <col min="1" max="1" width="21.81640625" style="1" customWidth="1"/>
    <col min="2" max="2" width="11.453125" style="2" customWidth="1"/>
    <col min="3" max="3" width="9.7265625" style="60" hidden="1" customWidth="1"/>
    <col min="4" max="4" width="9.7265625" style="60" customWidth="1"/>
    <col min="5" max="5" width="14" style="60" customWidth="1"/>
    <col min="6" max="6" width="9.7265625" style="60" customWidth="1"/>
    <col min="7" max="7" width="9.7265625" style="2" customWidth="1"/>
    <col min="8" max="8" width="8" style="2" customWidth="1"/>
    <col min="9" max="9" width="11.453125" style="2" customWidth="1"/>
    <col min="10" max="10" width="10" style="2" customWidth="1"/>
    <col min="11" max="11" width="12.1796875" style="2" customWidth="1"/>
    <col min="12" max="12" width="9.1796875" customWidth="1"/>
    <col min="13" max="13" width="11.81640625" customWidth="1"/>
    <col min="14" max="15" width="9.1796875" customWidth="1"/>
    <col min="16" max="17" width="11.7265625" customWidth="1"/>
    <col min="18" max="18" width="11.453125" customWidth="1"/>
    <col min="19" max="23" width="14" customWidth="1"/>
    <col min="24" max="24" width="13" customWidth="1"/>
    <col min="25" max="25" width="11.1796875" style="16" customWidth="1"/>
    <col min="26" max="26" width="11.1796875" style="2" bestFit="1" customWidth="1"/>
    <col min="27" max="28" width="10.26953125" style="2" customWidth="1"/>
    <col min="29" max="29" width="13.7265625" style="2" customWidth="1"/>
    <col min="30" max="30" width="12" customWidth="1"/>
    <col min="31" max="31" width="13.26953125" customWidth="1"/>
    <col min="32" max="33" width="10.7265625" customWidth="1"/>
    <col min="34" max="41" width="12.81640625" customWidth="1"/>
    <col min="42" max="43" width="11" customWidth="1"/>
    <col min="44" max="44" width="12.81640625" customWidth="1"/>
  </cols>
  <sheetData>
    <row r="1" spans="1:44" x14ac:dyDescent="0.35">
      <c r="A1" s="141" t="s">
        <v>102</v>
      </c>
      <c r="B1" s="141"/>
      <c r="C1" s="141"/>
      <c r="D1" s="141"/>
      <c r="E1" s="141"/>
      <c r="F1" s="141"/>
      <c r="G1" s="141"/>
      <c r="H1" s="141"/>
      <c r="I1" s="141"/>
      <c r="J1" s="141"/>
      <c r="K1" s="141"/>
      <c r="L1" s="141"/>
      <c r="M1" s="141"/>
      <c r="N1" s="141"/>
      <c r="O1" s="141"/>
      <c r="P1" s="141"/>
      <c r="Q1" s="141"/>
      <c r="R1" s="141"/>
      <c r="S1" s="141"/>
      <c r="T1" s="141"/>
      <c r="U1" s="141"/>
      <c r="V1" s="141"/>
      <c r="W1" s="141"/>
      <c r="X1" s="142" t="s">
        <v>88</v>
      </c>
      <c r="Y1" s="143"/>
      <c r="Z1" s="143"/>
      <c r="AA1" s="143"/>
      <c r="AB1" s="143"/>
      <c r="AC1" s="143"/>
      <c r="AD1" s="143"/>
      <c r="AE1" s="143"/>
      <c r="AF1" s="143"/>
      <c r="AG1" s="144"/>
      <c r="AH1" s="145" t="s">
        <v>92</v>
      </c>
      <c r="AI1" s="146"/>
      <c r="AJ1" s="146"/>
      <c r="AK1" s="146"/>
      <c r="AL1" s="146"/>
      <c r="AM1" s="146"/>
      <c r="AN1" s="146"/>
      <c r="AO1" s="146"/>
      <c r="AP1" s="146"/>
      <c r="AQ1" s="146"/>
      <c r="AR1" s="147"/>
    </row>
    <row r="2" spans="1:44" x14ac:dyDescent="0.35">
      <c r="A2" s="126" t="s">
        <v>154</v>
      </c>
      <c r="B2" s="126"/>
      <c r="C2" s="126"/>
      <c r="D2" s="126"/>
      <c r="E2" s="126"/>
      <c r="F2" s="126"/>
      <c r="G2" s="126" t="s">
        <v>153</v>
      </c>
      <c r="H2" s="126" t="s">
        <v>153</v>
      </c>
      <c r="I2" s="126" t="s">
        <v>153</v>
      </c>
      <c r="J2" s="126" t="s">
        <v>153</v>
      </c>
      <c r="K2" s="126"/>
      <c r="L2" s="126" t="s">
        <v>153</v>
      </c>
      <c r="M2" s="126"/>
      <c r="N2" s="126"/>
      <c r="O2" s="126"/>
      <c r="P2" s="126" t="s">
        <v>153</v>
      </c>
      <c r="Q2" s="126"/>
      <c r="R2" s="126"/>
      <c r="S2" s="126" t="s">
        <v>153</v>
      </c>
      <c r="T2" s="126" t="s">
        <v>153</v>
      </c>
      <c r="U2" s="126" t="s">
        <v>153</v>
      </c>
      <c r="V2" s="126" t="s">
        <v>153</v>
      </c>
      <c r="W2" s="126" t="s">
        <v>153</v>
      </c>
      <c r="X2" s="71" t="s">
        <v>153</v>
      </c>
      <c r="Y2" s="72"/>
      <c r="Z2" s="72"/>
      <c r="AA2" s="72"/>
      <c r="AB2" s="72"/>
      <c r="AC2" s="73"/>
      <c r="AD2" s="72" t="s">
        <v>153</v>
      </c>
      <c r="AE2" s="72"/>
      <c r="AF2" s="72" t="s">
        <v>153</v>
      </c>
      <c r="AG2" s="74"/>
      <c r="AH2" s="127" t="s">
        <v>153</v>
      </c>
      <c r="AI2" s="128" t="s">
        <v>153</v>
      </c>
      <c r="AJ2" s="128" t="s">
        <v>153</v>
      </c>
      <c r="AK2" s="128" t="s">
        <v>153</v>
      </c>
      <c r="AL2" s="128" t="s">
        <v>153</v>
      </c>
      <c r="AM2" s="128" t="s">
        <v>153</v>
      </c>
      <c r="AN2" s="128" t="s">
        <v>153</v>
      </c>
      <c r="AO2" s="128"/>
      <c r="AP2" s="128"/>
      <c r="AQ2" s="128"/>
      <c r="AR2" s="129"/>
    </row>
    <row r="3" spans="1:44" s="18" customFormat="1" ht="87" x14ac:dyDescent="0.35">
      <c r="A3" s="17" t="s">
        <v>24</v>
      </c>
      <c r="B3" s="17" t="s">
        <v>26</v>
      </c>
      <c r="C3" s="17" t="s">
        <v>171</v>
      </c>
      <c r="D3" s="17" t="s">
        <v>171</v>
      </c>
      <c r="E3" s="17" t="s">
        <v>169</v>
      </c>
      <c r="F3" s="17" t="s">
        <v>170</v>
      </c>
      <c r="G3" s="17" t="s">
        <v>25</v>
      </c>
      <c r="H3" s="17" t="s">
        <v>84</v>
      </c>
      <c r="I3" s="17" t="s">
        <v>146</v>
      </c>
      <c r="J3" s="17" t="s">
        <v>147</v>
      </c>
      <c r="K3" s="17" t="s">
        <v>85</v>
      </c>
      <c r="L3" s="17" t="s">
        <v>112</v>
      </c>
      <c r="M3" s="17" t="s">
        <v>125</v>
      </c>
      <c r="N3" s="17" t="s">
        <v>126</v>
      </c>
      <c r="O3" s="17" t="s">
        <v>127</v>
      </c>
      <c r="P3" s="17" t="s">
        <v>105</v>
      </c>
      <c r="Q3" s="17" t="s">
        <v>106</v>
      </c>
      <c r="R3" s="17" t="s">
        <v>52</v>
      </c>
      <c r="S3" s="17" t="s">
        <v>51</v>
      </c>
      <c r="T3" s="17" t="s">
        <v>86</v>
      </c>
      <c r="U3" s="17" t="s">
        <v>114</v>
      </c>
      <c r="V3" s="17" t="s">
        <v>87</v>
      </c>
      <c r="W3" s="17" t="s">
        <v>149</v>
      </c>
      <c r="X3" s="22" t="s">
        <v>152</v>
      </c>
      <c r="Y3" s="22" t="s">
        <v>34</v>
      </c>
      <c r="Z3" s="22" t="s">
        <v>78</v>
      </c>
      <c r="AA3" s="22" t="s">
        <v>74</v>
      </c>
      <c r="AB3" s="22" t="s">
        <v>79</v>
      </c>
      <c r="AC3" s="21" t="s">
        <v>89</v>
      </c>
      <c r="AD3" s="22" t="s">
        <v>54</v>
      </c>
      <c r="AE3" s="22" t="s">
        <v>91</v>
      </c>
      <c r="AF3" s="23" t="s">
        <v>90</v>
      </c>
      <c r="AG3" s="23" t="s">
        <v>100</v>
      </c>
      <c r="AH3" s="19" t="s">
        <v>93</v>
      </c>
      <c r="AI3" s="19" t="s">
        <v>94</v>
      </c>
      <c r="AJ3" s="19" t="s">
        <v>95</v>
      </c>
      <c r="AK3" s="19" t="s">
        <v>103</v>
      </c>
      <c r="AL3" s="19" t="s">
        <v>172</v>
      </c>
      <c r="AM3" s="19" t="s">
        <v>97</v>
      </c>
      <c r="AN3" s="19" t="s">
        <v>104</v>
      </c>
      <c r="AO3" s="19" t="s">
        <v>108</v>
      </c>
      <c r="AP3" s="17" t="s">
        <v>37</v>
      </c>
      <c r="AQ3" s="17" t="s">
        <v>98</v>
      </c>
      <c r="AR3" s="19" t="s">
        <v>99</v>
      </c>
    </row>
    <row r="4" spans="1:44" x14ac:dyDescent="0.35">
      <c r="A4" s="32" t="s">
        <v>18</v>
      </c>
      <c r="B4" s="33" t="s">
        <v>107</v>
      </c>
      <c r="C4" s="64">
        <f>IF(G4=34.5,500*P4,50*P4) + IF(H4=3,10000*P4,50*P4) + 200*P4 + VLOOKUP(I4,List!$B$3:$C$5,2,0)*P4 + VLOOKUP(J4,List!$E$3:$F$5,2,0)*P4 + T4*2 + S4*4 + U4*1000 + V4*100 +VLOOKUP(W4,List!$H$3:$I$13,2,0) - X4*L4*5 - IF(AD4="NA",0,AD4*100) - IF(AF4="NA",0,P4*2) - IF(AH4="X",P4*2,0) - IF(AI4="X",P4*2,0) - IF(AJ4="X",P4*2,0) - IF(AK4="X",L4*2,0) - IF(AL4="X",P4*2,0) - IF(AM4="X",P4*2,0) - IF(AN4="X",P4*2,0) - IF(AQ4="X",P4*2,0) - IF(AO4="X",P4*5,0)</f>
        <v>522</v>
      </c>
      <c r="D4" s="64">
        <f>IF(C4&lt;0,0,C4)</f>
        <v>522</v>
      </c>
      <c r="E4" s="93">
        <f>C4/$C$30</f>
        <v>2.2559543395829496E-2</v>
      </c>
      <c r="F4" s="64">
        <f>RANK(C4,$C$4:$C$29)</f>
        <v>16</v>
      </c>
      <c r="G4" s="28">
        <v>34.5</v>
      </c>
      <c r="H4" s="28">
        <v>3</v>
      </c>
      <c r="I4" s="28" t="s">
        <v>81</v>
      </c>
      <c r="J4" s="28" t="s">
        <v>81</v>
      </c>
      <c r="K4" s="110">
        <v>3437</v>
      </c>
      <c r="L4" s="111">
        <v>89</v>
      </c>
      <c r="M4" s="111">
        <v>0</v>
      </c>
      <c r="N4" s="111">
        <v>0</v>
      </c>
      <c r="O4" s="111">
        <v>0</v>
      </c>
      <c r="P4" s="116">
        <v>0</v>
      </c>
      <c r="Q4" s="116">
        <v>2.82</v>
      </c>
      <c r="R4" s="116">
        <v>0.02</v>
      </c>
      <c r="S4" s="116">
        <v>0</v>
      </c>
      <c r="T4" s="116">
        <v>0</v>
      </c>
      <c r="U4" s="116">
        <v>0</v>
      </c>
      <c r="V4" s="114">
        <v>0</v>
      </c>
      <c r="W4" s="113">
        <v>4</v>
      </c>
      <c r="X4" s="75">
        <v>0</v>
      </c>
      <c r="Y4" s="37" t="s">
        <v>77</v>
      </c>
      <c r="Z4" s="36"/>
      <c r="AA4" s="37" t="s">
        <v>27</v>
      </c>
      <c r="AB4" s="36"/>
      <c r="AC4" s="38"/>
      <c r="AD4" s="83" t="s">
        <v>27</v>
      </c>
      <c r="AE4" s="38"/>
      <c r="AF4" s="38" t="s">
        <v>165</v>
      </c>
      <c r="AG4" s="38" t="s">
        <v>165</v>
      </c>
      <c r="AH4" s="38" t="s">
        <v>165</v>
      </c>
      <c r="AI4" s="38" t="s">
        <v>165</v>
      </c>
      <c r="AJ4" s="38" t="s">
        <v>165</v>
      </c>
      <c r="AK4" s="38" t="s">
        <v>165</v>
      </c>
      <c r="AL4" s="38" t="s">
        <v>165</v>
      </c>
      <c r="AM4" s="38" t="s">
        <v>165</v>
      </c>
      <c r="AN4" s="38" t="s">
        <v>165</v>
      </c>
      <c r="AO4" s="37" t="s">
        <v>27</v>
      </c>
      <c r="AP4" s="40"/>
      <c r="AQ4" s="38" t="s">
        <v>165</v>
      </c>
      <c r="AR4" s="36" t="s">
        <v>113</v>
      </c>
    </row>
    <row r="5" spans="1:44" x14ac:dyDescent="0.35">
      <c r="A5" s="32" t="s">
        <v>19</v>
      </c>
      <c r="B5" s="33" t="s">
        <v>107</v>
      </c>
      <c r="C5" s="64">
        <f>IF(G5=34.5,500*P5,50*P5) + IF(H5=3,10000*P5,50*P5) + 200*P5 + VLOOKUP(I5,List!$B$3:$C$5,2,0)*P5 + VLOOKUP(J5,List!$E$3:$F$5,2,0)*P5 + T5*2 + S5*4 + U5*1000 + V5*100 +VLOOKUP(W5,List!$H$3:$I$13,2,0) - X5*L5*5 - IF(AD5="NA",0,AD5*100) - IF(AF5="NA",0,P5*2) - IF(AH5="X",P5*2,0) - IF(AI5="X",P5*2,0) - IF(AJ5="X",P5*2,0) - IF(AK5="X",L5*2,0) - IF(AL5="X",P5*2,0) - IF(AM5="X",P5*2,0) - IF(AN5="X",P5*2,0) - IF(AQ5="X",P5*2,0) - IF(AO5="X",P5*5,0)</f>
        <v>-1011.0233333333331</v>
      </c>
      <c r="D5" s="64">
        <f t="shared" ref="D5:D29" si="0">IF(C5&lt;0,0,C5)</f>
        <v>0</v>
      </c>
      <c r="E5" s="93">
        <f t="shared" ref="E5:E29" si="1">C5/$C$30</f>
        <v>-4.369391716959678E-2</v>
      </c>
      <c r="F5" s="64">
        <f t="shared" ref="F5:F29" si="2">RANK(C5,$C$4:$C$29)</f>
        <v>25</v>
      </c>
      <c r="G5" s="28">
        <v>34.5</v>
      </c>
      <c r="H5" s="28">
        <v>2</v>
      </c>
      <c r="I5" s="28" t="s">
        <v>179</v>
      </c>
      <c r="J5" s="28" t="s">
        <v>81</v>
      </c>
      <c r="K5" s="3">
        <v>9582</v>
      </c>
      <c r="L5" s="113">
        <v>586</v>
      </c>
      <c r="M5" s="113">
        <v>0</v>
      </c>
      <c r="N5" s="113">
        <v>24</v>
      </c>
      <c r="O5" s="113">
        <v>0</v>
      </c>
      <c r="P5" s="130">
        <v>0.29000000000000048</v>
      </c>
      <c r="Q5" s="130">
        <v>16.88</v>
      </c>
      <c r="R5" s="114">
        <v>0.39</v>
      </c>
      <c r="S5" s="114">
        <v>0</v>
      </c>
      <c r="T5" s="114">
        <v>0</v>
      </c>
      <c r="U5" s="114">
        <v>0</v>
      </c>
      <c r="V5" s="114">
        <v>0</v>
      </c>
      <c r="W5" s="113">
        <v>1</v>
      </c>
      <c r="X5" s="106">
        <v>0.36</v>
      </c>
      <c r="Y5" s="37" t="s">
        <v>77</v>
      </c>
      <c r="Z5" s="39"/>
      <c r="AA5" s="37" t="s">
        <v>27</v>
      </c>
      <c r="AB5" s="36"/>
      <c r="AC5" s="36"/>
      <c r="AD5" s="80">
        <v>0.33333333333333331</v>
      </c>
      <c r="AE5" s="38"/>
      <c r="AF5" s="38" t="s">
        <v>165</v>
      </c>
      <c r="AG5" s="38" t="s">
        <v>165</v>
      </c>
      <c r="AH5" s="38" t="s">
        <v>165</v>
      </c>
      <c r="AI5" s="38" t="s">
        <v>165</v>
      </c>
      <c r="AJ5" s="38" t="s">
        <v>165</v>
      </c>
      <c r="AK5" s="38" t="s">
        <v>165</v>
      </c>
      <c r="AL5" s="38" t="s">
        <v>165</v>
      </c>
      <c r="AM5" s="38" t="s">
        <v>165</v>
      </c>
      <c r="AN5" s="38" t="s">
        <v>165</v>
      </c>
      <c r="AO5" s="37" t="s">
        <v>27</v>
      </c>
      <c r="AP5" s="38"/>
      <c r="AQ5" s="38" t="s">
        <v>165</v>
      </c>
      <c r="AR5" s="36" t="s">
        <v>113</v>
      </c>
    </row>
    <row r="6" spans="1:44" x14ac:dyDescent="0.35">
      <c r="A6" s="32" t="s">
        <v>20</v>
      </c>
      <c r="B6" s="33" t="s">
        <v>107</v>
      </c>
      <c r="C6" s="64">
        <f>IF(G6=34.5,500*P6,50*P6) + IF(H6=3,10000*P6,50*P6) + 200*P6 + VLOOKUP(I6,List!$B$3:$C$5,2,0)*P6 + VLOOKUP(J6,List!$E$3:$F$5,2,0)*P6 + T6*2 + S6*4 + U6*1000 + V6*100 +VLOOKUP(W6,List!$H$3:$I$13,2,0) - X6*L6*5 - IF(AD6="NA",0,AD6*100) - IF(AF6="NA",0,P6*2) - IF(AH6="X",P6*2,0) - IF(AI6="X",P6*2,0) - IF(AJ6="X",P6*2,0) - IF(AK6="X",L6*2,0) - IF(AL6="X",P6*2,0) - IF(AM6="X",P6*2,0) - IF(AN6="X",P6*2,0) - IF(AQ6="X",P6*2,0) - IF(AO6="X",P6*5,0)</f>
        <v>345.4</v>
      </c>
      <c r="D6" s="64">
        <f t="shared" si="0"/>
        <v>345.4</v>
      </c>
      <c r="E6" s="93">
        <f t="shared" si="1"/>
        <v>1.4927330055401354E-2</v>
      </c>
      <c r="F6" s="64">
        <f t="shared" si="2"/>
        <v>18</v>
      </c>
      <c r="G6" s="28">
        <v>34.5</v>
      </c>
      <c r="H6" s="28">
        <v>2</v>
      </c>
      <c r="I6" s="28" t="s">
        <v>179</v>
      </c>
      <c r="J6" s="28" t="s">
        <v>81</v>
      </c>
      <c r="K6" s="3">
        <v>11621</v>
      </c>
      <c r="L6" s="113">
        <v>236</v>
      </c>
      <c r="M6" s="113">
        <v>0</v>
      </c>
      <c r="N6" s="113">
        <v>20</v>
      </c>
      <c r="O6" s="113">
        <v>0</v>
      </c>
      <c r="P6" s="130">
        <v>0</v>
      </c>
      <c r="Q6" s="130">
        <v>8.94</v>
      </c>
      <c r="R6" s="114">
        <v>0.5</v>
      </c>
      <c r="S6" s="114">
        <v>0</v>
      </c>
      <c r="T6" s="114">
        <v>0</v>
      </c>
      <c r="U6" s="114">
        <v>0</v>
      </c>
      <c r="V6" s="114">
        <v>0</v>
      </c>
      <c r="W6" s="113">
        <v>2</v>
      </c>
      <c r="X6" s="77">
        <v>7.0000000000000007E-2</v>
      </c>
      <c r="Y6" s="37" t="s">
        <v>77</v>
      </c>
      <c r="Z6" s="39"/>
      <c r="AA6" s="37" t="s">
        <v>27</v>
      </c>
      <c r="AB6" s="36"/>
      <c r="AC6" s="36"/>
      <c r="AD6" s="80">
        <v>0</v>
      </c>
      <c r="AE6" s="38"/>
      <c r="AF6" s="38" t="s">
        <v>165</v>
      </c>
      <c r="AG6" s="38" t="s">
        <v>165</v>
      </c>
      <c r="AH6" s="38" t="s">
        <v>165</v>
      </c>
      <c r="AI6" s="38" t="s">
        <v>165</v>
      </c>
      <c r="AJ6" s="38" t="s">
        <v>165</v>
      </c>
      <c r="AK6" s="38" t="s">
        <v>165</v>
      </c>
      <c r="AL6" s="38" t="s">
        <v>165</v>
      </c>
      <c r="AM6" s="38" t="s">
        <v>165</v>
      </c>
      <c r="AN6" s="38" t="s">
        <v>165</v>
      </c>
      <c r="AO6" s="37" t="s">
        <v>27</v>
      </c>
      <c r="AP6" s="38"/>
      <c r="AQ6" s="38" t="s">
        <v>165</v>
      </c>
      <c r="AR6" s="36" t="s">
        <v>113</v>
      </c>
    </row>
    <row r="7" spans="1:44" s="16" customFormat="1" x14ac:dyDescent="0.35">
      <c r="A7" s="34" t="s">
        <v>0</v>
      </c>
      <c r="B7" s="35" t="s">
        <v>22</v>
      </c>
      <c r="C7" s="64">
        <f>IF(G7=34.5,500*P7,50*P7) + IF(H7=3,10000*P7,50*P7) + 200*P7 + VLOOKUP(I7,List!$B$3:$C$5,2,0)*P7 + VLOOKUP(J7,List!$E$3:$F$5,2,0)*P7 + T7*2 + S7*4 + U7*1000 + V7*100 +VLOOKUP(W7,List!$H$3:$I$13,2,0) - X7*L7*5 - IF(AD7="NA",0,AD7*100) - IF(AF7="NA",0,P7*2) - IF(AH7="X",P7*2,0) - IF(AI7="X",P7*2,0) - IF(AJ7="X",P7*2,0) - IF(AK7="X",L7*2,0) - IF(AL7="X",P7*2,0) - IF(AM7="X",P7*2,0) - IF(AN7="X",P7*2,0) - IF(AQ7="X",P7*2,0) - IF(AO7="X",P7*5,0)</f>
        <v>-969.87999999999954</v>
      </c>
      <c r="D7" s="64">
        <f t="shared" si="0"/>
        <v>0</v>
      </c>
      <c r="E7" s="93">
        <f t="shared" si="1"/>
        <v>-4.191580449951552E-2</v>
      </c>
      <c r="F7" s="64">
        <f t="shared" si="2"/>
        <v>24</v>
      </c>
      <c r="G7" s="31">
        <v>4.16</v>
      </c>
      <c r="H7" s="31">
        <v>2</v>
      </c>
      <c r="I7" s="28" t="s">
        <v>179</v>
      </c>
      <c r="J7" s="28" t="s">
        <v>81</v>
      </c>
      <c r="K7" s="113">
        <v>2015</v>
      </c>
      <c r="L7" s="113">
        <v>990</v>
      </c>
      <c r="M7" s="113">
        <v>22</v>
      </c>
      <c r="N7" s="113">
        <v>6</v>
      </c>
      <c r="O7" s="113">
        <v>0</v>
      </c>
      <c r="P7" s="130">
        <v>13.280000000000001</v>
      </c>
      <c r="Q7" s="130">
        <v>4.4000000000000004</v>
      </c>
      <c r="R7" s="114">
        <v>1.8</v>
      </c>
      <c r="S7" s="130">
        <v>0</v>
      </c>
      <c r="T7" s="114">
        <v>0</v>
      </c>
      <c r="U7" s="114">
        <v>0</v>
      </c>
      <c r="V7" s="114">
        <v>0</v>
      </c>
      <c r="W7" s="113">
        <v>9</v>
      </c>
      <c r="X7" s="76">
        <v>0.9</v>
      </c>
      <c r="Y7" s="107" t="s">
        <v>180</v>
      </c>
      <c r="Z7" s="36"/>
      <c r="AA7" s="38"/>
      <c r="AB7" s="36"/>
      <c r="AC7" s="38"/>
      <c r="AD7" s="81">
        <v>1</v>
      </c>
      <c r="AE7" s="36"/>
      <c r="AF7" s="38" t="s">
        <v>165</v>
      </c>
      <c r="AG7" s="41"/>
      <c r="AH7" s="38" t="s">
        <v>165</v>
      </c>
      <c r="AI7" s="38" t="s">
        <v>165</v>
      </c>
      <c r="AJ7" s="38" t="s">
        <v>165</v>
      </c>
      <c r="AK7" s="38" t="s">
        <v>165</v>
      </c>
      <c r="AL7" s="38" t="s">
        <v>165</v>
      </c>
      <c r="AM7" s="38" t="s">
        <v>165</v>
      </c>
      <c r="AN7" s="38" t="s">
        <v>165</v>
      </c>
      <c r="AO7" s="38" t="s">
        <v>165</v>
      </c>
      <c r="AP7" s="38"/>
      <c r="AQ7" s="38" t="s">
        <v>165</v>
      </c>
      <c r="AR7" s="36" t="s">
        <v>113</v>
      </c>
    </row>
    <row r="8" spans="1:44" x14ac:dyDescent="0.35">
      <c r="A8" s="32" t="s">
        <v>41</v>
      </c>
      <c r="B8" s="33" t="s">
        <v>16</v>
      </c>
      <c r="C8" s="64">
        <f>IF(G8=34.5,500*P8,50*P8) + IF(H8=3,10000*P8,50*P8) + 200*P8 + VLOOKUP(I8,List!$B$3:$C$5,2,0)*P8 + VLOOKUP(J8,List!$E$3:$F$5,2,0)*P8 + T8*2 + S8*4 + U8*1000 + V8*100 +VLOOKUP(W8,List!$H$3:$I$13,2,0) - X8*L8*5 - IF(AD8="NA",0,AD8*100) - IF(AF8="NA",0,P8*2) - IF(AH8="X",P8*2,0) - IF(AI8="X",P8*2,0) - IF(AJ8="X",P8*2,0) - IF(AK8="X",L8*2,0) - IF(AL8="X",P8*2,0) - IF(AM8="X",P8*2,0) - IF(AN8="X",P8*2,0) - IF(AQ8="X",P8*2,0) - IF(AO8="X",P8*5,0)</f>
        <v>4585.2366666666685</v>
      </c>
      <c r="D8" s="64">
        <f t="shared" si="0"/>
        <v>4585.2366666666685</v>
      </c>
      <c r="E8" s="93">
        <f t="shared" si="1"/>
        <v>0.19816253939045075</v>
      </c>
      <c r="F8" s="64">
        <f t="shared" si="2"/>
        <v>1</v>
      </c>
      <c r="G8" s="28">
        <v>4.16</v>
      </c>
      <c r="H8" s="28">
        <v>2</v>
      </c>
      <c r="I8" s="28" t="s">
        <v>81</v>
      </c>
      <c r="J8" s="28" t="s">
        <v>81</v>
      </c>
      <c r="K8" s="3">
        <v>1512</v>
      </c>
      <c r="L8" s="113">
        <v>924</v>
      </c>
      <c r="M8" s="113">
        <v>0</v>
      </c>
      <c r="N8" s="113">
        <v>0</v>
      </c>
      <c r="O8" s="113">
        <v>0</v>
      </c>
      <c r="P8" s="130">
        <v>11.83</v>
      </c>
      <c r="Q8" s="130">
        <v>4</v>
      </c>
      <c r="R8" s="114">
        <v>8.09</v>
      </c>
      <c r="S8" s="130">
        <v>0</v>
      </c>
      <c r="T8" s="116">
        <v>0</v>
      </c>
      <c r="U8" s="116">
        <v>0</v>
      </c>
      <c r="V8" s="114">
        <v>0</v>
      </c>
      <c r="W8" s="113">
        <v>3</v>
      </c>
      <c r="X8" s="75">
        <v>0</v>
      </c>
      <c r="Y8" s="107" t="s">
        <v>181</v>
      </c>
      <c r="Z8" s="36"/>
      <c r="AA8" s="38"/>
      <c r="AB8" s="36"/>
      <c r="AC8" s="38"/>
      <c r="AD8" s="80">
        <v>0.33333333333333331</v>
      </c>
      <c r="AE8" s="36"/>
      <c r="AF8" s="38" t="s">
        <v>165</v>
      </c>
      <c r="AG8" s="36"/>
      <c r="AH8" s="38" t="s">
        <v>165</v>
      </c>
      <c r="AI8" s="38" t="s">
        <v>165</v>
      </c>
      <c r="AJ8" s="38" t="s">
        <v>165</v>
      </c>
      <c r="AK8" s="38" t="s">
        <v>165</v>
      </c>
      <c r="AL8" s="38" t="s">
        <v>165</v>
      </c>
      <c r="AM8" s="38" t="s">
        <v>165</v>
      </c>
      <c r="AN8" s="38" t="s">
        <v>165</v>
      </c>
      <c r="AO8" s="38" t="s">
        <v>165</v>
      </c>
      <c r="AP8" s="38"/>
      <c r="AQ8" s="38" t="s">
        <v>165</v>
      </c>
      <c r="AR8" s="36" t="s">
        <v>113</v>
      </c>
    </row>
    <row r="9" spans="1:44" x14ac:dyDescent="0.35">
      <c r="A9" s="32" t="s">
        <v>15</v>
      </c>
      <c r="B9" s="33" t="s">
        <v>28</v>
      </c>
      <c r="C9" s="64">
        <f>IF(G9=34.5,500*P9,50*P9) + IF(H9=3,10000*P9,50*P9) + 200*P9 + VLOOKUP(I9,List!$B$3:$C$5,2,0)*P9 + VLOOKUP(J9,List!$E$3:$F$5,2,0)*P9 + T9*2 + S9*4 + U9*1000 + V9*100 +VLOOKUP(W9,List!$H$3:$I$13,2,0) - X9*L9*5 - IF(AD9="NA",0,AD9*100) - IF(AF9="NA",0,P9*2) - IF(AH9="X",P9*2,0) - IF(AI9="X",P9*2,0) - IF(AJ9="X",P9*2,0) - IF(AK9="X",L9*2,0) - IF(AL9="X",P9*2,0) - IF(AM9="X",P9*2,0) - IF(AN9="X",P9*2,0) - IF(AQ9="X",P9*2,0) - IF(AO9="X",P9*5,0)</f>
        <v>-1118.8971428571429</v>
      </c>
      <c r="D9" s="64">
        <f t="shared" si="0"/>
        <v>0</v>
      </c>
      <c r="E9" s="93">
        <f t="shared" si="1"/>
        <v>-4.8355955267730552E-2</v>
      </c>
      <c r="F9" s="64">
        <f t="shared" si="2"/>
        <v>26</v>
      </c>
      <c r="G9" s="28">
        <v>4.16</v>
      </c>
      <c r="H9" s="28">
        <v>2</v>
      </c>
      <c r="I9" s="28" t="s">
        <v>179</v>
      </c>
      <c r="J9" s="28" t="s">
        <v>81</v>
      </c>
      <c r="K9" s="3">
        <v>2574</v>
      </c>
      <c r="L9" s="113">
        <v>1054</v>
      </c>
      <c r="M9" s="113">
        <v>2</v>
      </c>
      <c r="N9" s="113">
        <v>6</v>
      </c>
      <c r="O9" s="113">
        <v>0</v>
      </c>
      <c r="P9" s="116">
        <v>13.34</v>
      </c>
      <c r="Q9" s="116">
        <v>7.99</v>
      </c>
      <c r="R9" s="114">
        <v>7.41</v>
      </c>
      <c r="S9" s="115">
        <v>1</v>
      </c>
      <c r="T9" s="116">
        <v>0</v>
      </c>
      <c r="U9" s="116">
        <v>0</v>
      </c>
      <c r="V9" s="114">
        <v>0</v>
      </c>
      <c r="W9" s="113" t="s">
        <v>148</v>
      </c>
      <c r="X9" s="106">
        <v>0.82</v>
      </c>
      <c r="Y9" s="38"/>
      <c r="Z9" s="36"/>
      <c r="AA9" s="38"/>
      <c r="AB9" s="43"/>
      <c r="AC9" s="38"/>
      <c r="AD9" s="80">
        <v>0.82857142857142863</v>
      </c>
      <c r="AE9" s="36"/>
      <c r="AF9" s="38" t="s">
        <v>165</v>
      </c>
      <c r="AG9" s="36"/>
      <c r="AH9" s="38" t="s">
        <v>165</v>
      </c>
      <c r="AI9" s="38" t="s">
        <v>165</v>
      </c>
      <c r="AJ9" s="38" t="s">
        <v>165</v>
      </c>
      <c r="AK9" s="38" t="s">
        <v>165</v>
      </c>
      <c r="AL9" s="38" t="s">
        <v>165</v>
      </c>
      <c r="AM9" s="38" t="s">
        <v>165</v>
      </c>
      <c r="AN9" s="38" t="s">
        <v>165</v>
      </c>
      <c r="AO9" s="38" t="s">
        <v>165</v>
      </c>
      <c r="AP9" s="38"/>
      <c r="AQ9" s="38" t="s">
        <v>165</v>
      </c>
      <c r="AR9" s="36" t="s">
        <v>113</v>
      </c>
    </row>
    <row r="10" spans="1:44" x14ac:dyDescent="0.35">
      <c r="A10" s="32" t="s">
        <v>42</v>
      </c>
      <c r="B10" s="33" t="s">
        <v>7</v>
      </c>
      <c r="C10" s="64">
        <f>IF(G10=34.5,500*P10,50*P10) + IF(H10=3,10000*P10,50*P10) + 200*P10 + VLOOKUP(I10,List!$B$3:$C$5,2,0)*P10 + VLOOKUP(J10,List!$E$3:$F$5,2,0)*P10 + T10*2 + S10*4 + U10*1000 + V10*100 +VLOOKUP(W10,List!$H$3:$I$13,2,0) - X10*L10*5 - IF(AD10="NA",0,AD10*100) - IF(AF10="NA",0,P10*2) - IF(AH10="X",P10*2,0) - IF(AI10="X",P10*2,0) - IF(AJ10="X",P10*2,0) - IF(AK10="X",L10*2,0) - IF(AL10="X",P10*2,0) - IF(AM10="X",P10*2,0) - IF(AN10="X",P10*2,0) - IF(AQ10="X",P10*2,0) - IF(AO10="X",P10*5,0)</f>
        <v>2729.880000000001</v>
      </c>
      <c r="D10" s="64">
        <f t="shared" si="0"/>
        <v>2729.880000000001</v>
      </c>
      <c r="E10" s="93">
        <f t="shared" si="1"/>
        <v>0.11797863280729319</v>
      </c>
      <c r="F10" s="64">
        <f t="shared" si="2"/>
        <v>2</v>
      </c>
      <c r="G10" s="28">
        <v>4.16</v>
      </c>
      <c r="H10" s="28">
        <v>2</v>
      </c>
      <c r="I10" s="28" t="s">
        <v>179</v>
      </c>
      <c r="J10" s="28" t="s">
        <v>81</v>
      </c>
      <c r="K10" s="3">
        <v>534</v>
      </c>
      <c r="L10" s="113">
        <v>601</v>
      </c>
      <c r="M10" s="113">
        <v>0</v>
      </c>
      <c r="N10" s="113">
        <v>1</v>
      </c>
      <c r="O10" s="113">
        <v>0</v>
      </c>
      <c r="P10" s="114">
        <v>11.22</v>
      </c>
      <c r="Q10" s="114">
        <v>5.17</v>
      </c>
      <c r="R10" s="114">
        <v>2.95</v>
      </c>
      <c r="S10" s="114">
        <v>0</v>
      </c>
      <c r="T10" s="115">
        <v>0</v>
      </c>
      <c r="U10" s="115">
        <v>0</v>
      </c>
      <c r="V10" s="114">
        <v>0</v>
      </c>
      <c r="W10" s="113" t="s">
        <v>148</v>
      </c>
      <c r="X10" s="106">
        <v>0.2</v>
      </c>
      <c r="Y10" s="37" t="s">
        <v>77</v>
      </c>
      <c r="Z10" s="36"/>
      <c r="AA10" s="38"/>
      <c r="AB10" s="36"/>
      <c r="AC10" s="36"/>
      <c r="AD10" s="82" t="s">
        <v>27</v>
      </c>
      <c r="AE10" s="38"/>
      <c r="AF10" s="38" t="s">
        <v>165</v>
      </c>
      <c r="AG10" s="36"/>
      <c r="AH10" s="38" t="s">
        <v>165</v>
      </c>
      <c r="AI10" s="38" t="s">
        <v>165</v>
      </c>
      <c r="AJ10" s="38" t="s">
        <v>165</v>
      </c>
      <c r="AK10" s="38" t="s">
        <v>165</v>
      </c>
      <c r="AL10" s="38" t="s">
        <v>165</v>
      </c>
      <c r="AM10" s="38" t="s">
        <v>165</v>
      </c>
      <c r="AN10" s="38" t="s">
        <v>165</v>
      </c>
      <c r="AO10" s="38" t="s">
        <v>165</v>
      </c>
      <c r="AP10" s="38"/>
      <c r="AQ10" s="38" t="s">
        <v>165</v>
      </c>
      <c r="AR10" s="36" t="s">
        <v>113</v>
      </c>
    </row>
    <row r="11" spans="1:44" x14ac:dyDescent="0.35">
      <c r="A11" s="32" t="s">
        <v>3</v>
      </c>
      <c r="B11" s="33" t="s">
        <v>29</v>
      </c>
      <c r="C11" s="64">
        <f>IF(G11=34.5,500*P11,50*P11) + IF(H11=3,10000*P11,50*P11) + 200*P11 + VLOOKUP(I11,List!$B$3:$C$5,2,0)*P11 + VLOOKUP(J11,List!$E$3:$F$5,2,0)*P11 + T11*2 + S11*4 + U11*1000 + V11*100 +VLOOKUP(W11,List!$H$3:$I$13,2,0) - X11*L11*5 - IF(AD11="NA",0,AD11*100) - IF(AF11="NA",0,P11*2) - IF(AH11="X",P11*2,0) - IF(AI11="X",P11*2,0) - IF(AJ11="X",P11*2,0) - IF(AK11="X",L11*2,0) - IF(AL11="X",P11*2,0) - IF(AM11="X",P11*2,0) - IF(AN11="X",P11*2,0) - IF(AQ11="X",P11*2,0) - IF(AO11="X",P11*5,0)</f>
        <v>1192.9199999999996</v>
      </c>
      <c r="D11" s="64">
        <f t="shared" si="0"/>
        <v>1192.9199999999996</v>
      </c>
      <c r="E11" s="93">
        <f t="shared" si="1"/>
        <v>5.155503928688298E-2</v>
      </c>
      <c r="F11" s="64">
        <f t="shared" si="2"/>
        <v>9</v>
      </c>
      <c r="G11" s="28">
        <v>4.16</v>
      </c>
      <c r="H11" s="28">
        <v>2</v>
      </c>
      <c r="I11" s="28" t="s">
        <v>81</v>
      </c>
      <c r="J11" s="28" t="s">
        <v>179</v>
      </c>
      <c r="K11" s="3">
        <v>1723</v>
      </c>
      <c r="L11" s="113">
        <v>507</v>
      </c>
      <c r="M11" s="113">
        <v>3</v>
      </c>
      <c r="N11" s="113">
        <v>2</v>
      </c>
      <c r="O11" s="113">
        <v>0</v>
      </c>
      <c r="P11" s="130">
        <v>4.7300000000000004</v>
      </c>
      <c r="Q11" s="130">
        <v>5.45</v>
      </c>
      <c r="R11" s="114">
        <v>0.27</v>
      </c>
      <c r="S11" s="114">
        <v>14</v>
      </c>
      <c r="T11" s="114">
        <v>0</v>
      </c>
      <c r="U11" s="114">
        <v>0</v>
      </c>
      <c r="V11" s="114">
        <v>0</v>
      </c>
      <c r="W11" s="113">
        <v>8</v>
      </c>
      <c r="X11" s="75">
        <v>0</v>
      </c>
      <c r="Y11" s="107" t="s">
        <v>182</v>
      </c>
      <c r="Z11" s="36"/>
      <c r="AA11" s="38"/>
      <c r="AB11" s="36"/>
      <c r="AC11" s="38"/>
      <c r="AD11" s="80">
        <v>0.6</v>
      </c>
      <c r="AE11" s="38"/>
      <c r="AF11" s="38" t="s">
        <v>165</v>
      </c>
      <c r="AG11" s="36"/>
      <c r="AH11" s="38" t="s">
        <v>165</v>
      </c>
      <c r="AI11" s="38" t="s">
        <v>165</v>
      </c>
      <c r="AJ11" s="38" t="s">
        <v>165</v>
      </c>
      <c r="AK11" s="38" t="s">
        <v>165</v>
      </c>
      <c r="AL11" s="38" t="s">
        <v>165</v>
      </c>
      <c r="AM11" s="38" t="s">
        <v>165</v>
      </c>
      <c r="AN11" s="38" t="s">
        <v>165</v>
      </c>
      <c r="AO11" s="38" t="s">
        <v>165</v>
      </c>
      <c r="AP11" s="38"/>
      <c r="AQ11" s="38" t="s">
        <v>165</v>
      </c>
      <c r="AR11" s="36" t="s">
        <v>113</v>
      </c>
    </row>
    <row r="12" spans="1:44" x14ac:dyDescent="0.35">
      <c r="A12" s="32" t="s">
        <v>2</v>
      </c>
      <c r="B12" s="33" t="s">
        <v>29</v>
      </c>
      <c r="C12" s="64">
        <f>IF(G12=34.5,500*P12,50*P12) + IF(H12=3,10000*P12,50*P12) + 200*P12 + VLOOKUP(I12,List!$B$3:$C$5,2,0)*P12 + VLOOKUP(J12,List!$E$3:$F$5,2,0)*P12 + T12*2 + S12*4 + U12*1000 + V12*100 +VLOOKUP(W12,List!$H$3:$I$13,2,0) - X12*L12*5 - IF(AD12="NA",0,AD12*100) - IF(AF12="NA",0,P12*2) - IF(AH12="X",P12*2,0) - IF(AI12="X",P12*2,0) - IF(AJ12="X",P12*2,0) - IF(AK12="X",L12*2,0) - IF(AL12="X",P12*2,0) - IF(AM12="X",P12*2,0) - IF(AN12="X",P12*2,0) - IF(AQ12="X",P12*2,0) - IF(AO12="X",P12*5,0)</f>
        <v>2720.7999999999993</v>
      </c>
      <c r="D12" s="64">
        <f t="shared" si="0"/>
        <v>2720.7999999999993</v>
      </c>
      <c r="E12" s="93">
        <f t="shared" si="1"/>
        <v>0.11758621776125072</v>
      </c>
      <c r="F12" s="64">
        <f t="shared" si="2"/>
        <v>3</v>
      </c>
      <c r="G12" s="28">
        <v>4.16</v>
      </c>
      <c r="H12" s="28">
        <v>2</v>
      </c>
      <c r="I12" s="28" t="s">
        <v>179</v>
      </c>
      <c r="J12" s="28" t="s">
        <v>81</v>
      </c>
      <c r="K12" s="3">
        <v>2033</v>
      </c>
      <c r="L12" s="113">
        <v>601</v>
      </c>
      <c r="M12" s="113">
        <v>0</v>
      </c>
      <c r="N12" s="113">
        <v>0</v>
      </c>
      <c r="O12" s="113">
        <v>0</v>
      </c>
      <c r="P12" s="116">
        <v>8.6999999999999993</v>
      </c>
      <c r="Q12" s="116">
        <v>4.5</v>
      </c>
      <c r="R12" s="114">
        <v>5.26</v>
      </c>
      <c r="S12" s="114">
        <v>12</v>
      </c>
      <c r="T12" s="114">
        <v>0</v>
      </c>
      <c r="U12" s="114">
        <v>0</v>
      </c>
      <c r="V12" s="114">
        <v>0</v>
      </c>
      <c r="W12" s="113">
        <v>7</v>
      </c>
      <c r="X12" s="75">
        <v>0</v>
      </c>
      <c r="Y12" s="108"/>
      <c r="Z12" s="36"/>
      <c r="AA12" s="38"/>
      <c r="AB12" s="36"/>
      <c r="AC12" s="38"/>
      <c r="AD12" s="80">
        <v>0.4</v>
      </c>
      <c r="AE12" s="38"/>
      <c r="AF12" s="38" t="s">
        <v>165</v>
      </c>
      <c r="AG12" s="36"/>
      <c r="AH12" s="38" t="s">
        <v>165</v>
      </c>
      <c r="AI12" s="38" t="s">
        <v>165</v>
      </c>
      <c r="AJ12" s="38" t="s">
        <v>165</v>
      </c>
      <c r="AK12" s="38" t="s">
        <v>165</v>
      </c>
      <c r="AL12" s="38" t="s">
        <v>165</v>
      </c>
      <c r="AM12" s="38" t="s">
        <v>165</v>
      </c>
      <c r="AN12" s="38" t="s">
        <v>165</v>
      </c>
      <c r="AO12" s="38" t="s">
        <v>165</v>
      </c>
      <c r="AP12" s="38"/>
      <c r="AQ12" s="38" t="s">
        <v>165</v>
      </c>
      <c r="AR12" s="36" t="s">
        <v>113</v>
      </c>
    </row>
    <row r="13" spans="1:44" x14ac:dyDescent="0.35">
      <c r="A13" s="32" t="s">
        <v>14</v>
      </c>
      <c r="B13" s="33" t="s">
        <v>28</v>
      </c>
      <c r="C13" s="64">
        <f>IF(G13=34.5,500*P13,50*P13) + IF(H13=3,10000*P13,50*P13) + 200*P13 + VLOOKUP(I13,List!$B$3:$C$5,2,0)*P13 + VLOOKUP(J13,List!$E$3:$F$5,2,0)*P13 + T13*2 + S13*4 + U13*1000 + V13*100 +VLOOKUP(W13,List!$H$3:$I$13,2,0) - X13*L13*5 - IF(AD13="NA",0,AD13*100) - IF(AF13="NA",0,P13*2) - IF(AH13="X",P13*2,0) - IF(AI13="X",P13*2,0) - IF(AJ13="X",P13*2,0) - IF(AK13="X",L13*2,0) - IF(AL13="X",P13*2,0) - IF(AM13="X",P13*2,0) - IF(AN13="X",P13*2,0) - IF(AQ13="X",P13*2,0) - IF(AO13="X",P13*5,0)</f>
        <v>1242.4666666666653</v>
      </c>
      <c r="D13" s="64">
        <f t="shared" si="0"/>
        <v>1242.4666666666653</v>
      </c>
      <c r="E13" s="93">
        <f t="shared" si="1"/>
        <v>5.3696323150456436E-2</v>
      </c>
      <c r="F13" s="64">
        <f t="shared" si="2"/>
        <v>8</v>
      </c>
      <c r="G13" s="28">
        <v>4.16</v>
      </c>
      <c r="H13" s="28">
        <v>2</v>
      </c>
      <c r="I13" s="28" t="s">
        <v>179</v>
      </c>
      <c r="J13" s="28" t="s">
        <v>81</v>
      </c>
      <c r="K13" s="3">
        <v>1874</v>
      </c>
      <c r="L13" s="113">
        <v>532</v>
      </c>
      <c r="M13" s="113">
        <v>3</v>
      </c>
      <c r="N13" s="113">
        <v>17</v>
      </c>
      <c r="O13" s="113">
        <v>0</v>
      </c>
      <c r="P13" s="116">
        <v>6.4499999999999993</v>
      </c>
      <c r="Q13" s="116">
        <v>3.4</v>
      </c>
      <c r="R13" s="114">
        <v>2</v>
      </c>
      <c r="S13" s="116">
        <v>0</v>
      </c>
      <c r="T13" s="116">
        <v>0</v>
      </c>
      <c r="U13" s="116">
        <v>0</v>
      </c>
      <c r="V13" s="114">
        <v>0</v>
      </c>
      <c r="W13" s="113" t="s">
        <v>148</v>
      </c>
      <c r="X13" s="106">
        <v>0.1</v>
      </c>
      <c r="Y13" s="109" t="s">
        <v>183</v>
      </c>
      <c r="Z13" s="36"/>
      <c r="AA13" s="38"/>
      <c r="AB13" s="36"/>
      <c r="AC13" s="36"/>
      <c r="AD13" s="80">
        <v>0.33333333333333331</v>
      </c>
      <c r="AE13" s="36"/>
      <c r="AF13" s="38" t="s">
        <v>165</v>
      </c>
      <c r="AG13" s="36"/>
      <c r="AH13" s="38" t="s">
        <v>165</v>
      </c>
      <c r="AI13" s="38" t="s">
        <v>165</v>
      </c>
      <c r="AJ13" s="38" t="s">
        <v>165</v>
      </c>
      <c r="AK13" s="38" t="s">
        <v>165</v>
      </c>
      <c r="AL13" s="38" t="s">
        <v>165</v>
      </c>
      <c r="AM13" s="38" t="s">
        <v>165</v>
      </c>
      <c r="AN13" s="38" t="s">
        <v>165</v>
      </c>
      <c r="AO13" s="38" t="s">
        <v>165</v>
      </c>
      <c r="AP13" s="38"/>
      <c r="AQ13" s="38" t="s">
        <v>165</v>
      </c>
      <c r="AR13" s="36" t="s">
        <v>113</v>
      </c>
    </row>
    <row r="14" spans="1:44" x14ac:dyDescent="0.35">
      <c r="A14" s="32" t="s">
        <v>8</v>
      </c>
      <c r="B14" s="33" t="s">
        <v>21</v>
      </c>
      <c r="C14" s="64">
        <f>IF(G14=34.5,500*P14,50*P14) + IF(H14=3,10000*P14,50*P14) + 200*P14 + VLOOKUP(I14,List!$B$3:$C$5,2,0)*P14 + VLOOKUP(J14,List!$E$3:$F$5,2,0)*P14 + T14*2 + S14*4 + U14*1000 + V14*100 +VLOOKUP(W14,List!$H$3:$I$13,2,0) - X14*L14*5 - IF(AD14="NA",0,AD14*100) - IF(AF14="NA",0,P14*2) - IF(AH14="X",P14*2,0) - IF(AI14="X",P14*2,0) - IF(AJ14="X",P14*2,0) - IF(AK14="X",L14*2,0) - IF(AL14="X",P14*2,0) - IF(AM14="X",P14*2,0) - IF(AN14="X",P14*2,0) - IF(AQ14="X",P14*2,0) - IF(AO14="X",P14*5,0)</f>
        <v>258.56000000000046</v>
      </c>
      <c r="D14" s="64">
        <f t="shared" si="0"/>
        <v>258.56000000000046</v>
      </c>
      <c r="E14" s="93">
        <f t="shared" si="1"/>
        <v>1.1174320958669895E-2</v>
      </c>
      <c r="F14" s="64">
        <f t="shared" si="2"/>
        <v>19</v>
      </c>
      <c r="G14" s="28">
        <v>4.16</v>
      </c>
      <c r="H14" s="28">
        <v>2</v>
      </c>
      <c r="I14" s="28" t="s">
        <v>81</v>
      </c>
      <c r="J14" s="28" t="s">
        <v>179</v>
      </c>
      <c r="K14" s="3">
        <v>1894</v>
      </c>
      <c r="L14" s="113">
        <v>505</v>
      </c>
      <c r="M14" s="113">
        <v>0</v>
      </c>
      <c r="N14" s="113">
        <v>0</v>
      </c>
      <c r="O14" s="113">
        <v>0</v>
      </c>
      <c r="P14" s="130">
        <v>3.6400000000000006</v>
      </c>
      <c r="Q14" s="130">
        <v>7.03</v>
      </c>
      <c r="R14" s="114">
        <v>0.5</v>
      </c>
      <c r="S14" s="130">
        <v>0</v>
      </c>
      <c r="T14" s="116">
        <v>0</v>
      </c>
      <c r="U14" s="116">
        <v>0</v>
      </c>
      <c r="V14" s="114">
        <v>0</v>
      </c>
      <c r="W14" s="113" t="s">
        <v>148</v>
      </c>
      <c r="X14" s="106">
        <v>0.08</v>
      </c>
      <c r="Y14" s="109" t="s">
        <v>184</v>
      </c>
      <c r="Z14" s="36"/>
      <c r="AA14" s="38"/>
      <c r="AB14" s="36"/>
      <c r="AC14" s="36"/>
      <c r="AD14" s="79">
        <v>0</v>
      </c>
      <c r="AE14" s="36"/>
      <c r="AF14" s="38" t="s">
        <v>165</v>
      </c>
      <c r="AG14" s="36"/>
      <c r="AH14" s="38" t="s">
        <v>165</v>
      </c>
      <c r="AI14" s="38" t="s">
        <v>165</v>
      </c>
      <c r="AJ14" s="38" t="s">
        <v>165</v>
      </c>
      <c r="AK14" s="38" t="s">
        <v>165</v>
      </c>
      <c r="AL14" s="38" t="s">
        <v>165</v>
      </c>
      <c r="AM14" s="38" t="s">
        <v>165</v>
      </c>
      <c r="AN14" s="38" t="s">
        <v>165</v>
      </c>
      <c r="AO14" s="38" t="s">
        <v>165</v>
      </c>
      <c r="AP14" s="38"/>
      <c r="AQ14" s="38" t="s">
        <v>165</v>
      </c>
      <c r="AR14" s="36" t="s">
        <v>113</v>
      </c>
    </row>
    <row r="15" spans="1:44" x14ac:dyDescent="0.35">
      <c r="A15" s="32" t="s">
        <v>43</v>
      </c>
      <c r="B15" s="33" t="s">
        <v>21</v>
      </c>
      <c r="C15" s="64">
        <f>IF(G15=34.5,500*P15,50*P15) + IF(H15=3,10000*P15,50*P15) + 200*P15 + VLOOKUP(I15,List!$B$3:$C$5,2,0)*P15 + VLOOKUP(J15,List!$E$3:$F$5,2,0)*P15 + T15*2 + S15*4 + U15*1000 + V15*100 +VLOOKUP(W15,List!$H$3:$I$13,2,0) - X15*L15*5 - IF(AD15="NA",0,AD15*100) - IF(AF15="NA",0,P15*2) - IF(AH15="X",P15*2,0) - IF(AI15="X",P15*2,0) - IF(AJ15="X",P15*2,0) - IF(AK15="X",L15*2,0) - IF(AL15="X",P15*2,0) - IF(AM15="X",P15*2,0) - IF(AN15="X",P15*2,0) - IF(AQ15="X",P15*2,0) - IF(AO15="X",P15*5,0)</f>
        <v>395.9300000000004</v>
      </c>
      <c r="D15" s="64">
        <f t="shared" si="0"/>
        <v>395.9300000000004</v>
      </c>
      <c r="E15" s="93">
        <f t="shared" si="1"/>
        <v>1.7111111143124101E-2</v>
      </c>
      <c r="F15" s="64">
        <f t="shared" si="2"/>
        <v>17</v>
      </c>
      <c r="G15" s="28">
        <v>4.16</v>
      </c>
      <c r="H15" s="28">
        <v>2</v>
      </c>
      <c r="I15" s="28" t="s">
        <v>179</v>
      </c>
      <c r="J15" s="28" t="s">
        <v>179</v>
      </c>
      <c r="K15" s="3">
        <v>1772</v>
      </c>
      <c r="L15" s="113">
        <v>348</v>
      </c>
      <c r="M15" s="113">
        <v>0</v>
      </c>
      <c r="N15" s="113">
        <v>0</v>
      </c>
      <c r="O15" s="113">
        <v>0</v>
      </c>
      <c r="P15" s="130">
        <v>3.17</v>
      </c>
      <c r="Q15" s="130">
        <v>4.62</v>
      </c>
      <c r="R15" s="114">
        <v>3.86</v>
      </c>
      <c r="S15" s="116">
        <v>34</v>
      </c>
      <c r="T15" s="116">
        <v>0</v>
      </c>
      <c r="U15" s="116">
        <v>0</v>
      </c>
      <c r="V15" s="114">
        <v>0</v>
      </c>
      <c r="W15" s="113" t="s">
        <v>148</v>
      </c>
      <c r="X15" s="106">
        <v>0.05</v>
      </c>
      <c r="Y15" s="109" t="s">
        <v>185</v>
      </c>
      <c r="Z15" s="36"/>
      <c r="AA15" s="38"/>
      <c r="AB15" s="36"/>
      <c r="AC15" s="36"/>
      <c r="AD15" s="79">
        <v>0</v>
      </c>
      <c r="AE15" s="36"/>
      <c r="AF15" s="38" t="s">
        <v>165</v>
      </c>
      <c r="AG15" s="36"/>
      <c r="AH15" s="38" t="s">
        <v>165</v>
      </c>
      <c r="AI15" s="38" t="s">
        <v>165</v>
      </c>
      <c r="AJ15" s="38" t="s">
        <v>165</v>
      </c>
      <c r="AK15" s="38" t="s">
        <v>165</v>
      </c>
      <c r="AL15" s="38" t="s">
        <v>165</v>
      </c>
      <c r="AM15" s="38" t="s">
        <v>165</v>
      </c>
      <c r="AN15" s="38" t="s">
        <v>165</v>
      </c>
      <c r="AO15" s="38" t="s">
        <v>165</v>
      </c>
      <c r="AP15" s="38"/>
      <c r="AQ15" s="38" t="s">
        <v>165</v>
      </c>
      <c r="AR15" s="36" t="s">
        <v>113</v>
      </c>
    </row>
    <row r="16" spans="1:44" x14ac:dyDescent="0.35">
      <c r="A16" s="32" t="s">
        <v>44</v>
      </c>
      <c r="B16" s="33" t="s">
        <v>13</v>
      </c>
      <c r="C16" s="64">
        <f>IF(G16=34.5,500*P16,50*P16) + IF(H16=3,10000*P16,50*P16) + 200*P16 + VLOOKUP(I16,List!$B$3:$C$5,2,0)*P16 + VLOOKUP(J16,List!$E$3:$F$5,2,0)*P16 + T16*2 + S16*4 + U16*1000 + V16*100 +VLOOKUP(W16,List!$H$3:$I$13,2,0) - X16*L16*5 - IF(AD16="NA",0,AD16*100) - IF(AF16="NA",0,P16*2) - IF(AH16="X",P16*2,0) - IF(AI16="X",P16*2,0) - IF(AJ16="X",P16*2,0) - IF(AK16="X",L16*2,0) - IF(AL16="X",P16*2,0) - IF(AM16="X",P16*2,0) - IF(AN16="X",P16*2,0) - IF(AQ16="X",P16*2,0) - IF(AO16="X",P16*5,0)</f>
        <v>2604.9500000000016</v>
      </c>
      <c r="D16" s="64">
        <f t="shared" si="0"/>
        <v>2604.9500000000016</v>
      </c>
      <c r="E16" s="93">
        <f t="shared" si="1"/>
        <v>0.11257946852292353</v>
      </c>
      <c r="F16" s="64">
        <f t="shared" si="2"/>
        <v>4</v>
      </c>
      <c r="G16" s="28">
        <v>4.16</v>
      </c>
      <c r="H16" s="28">
        <v>2</v>
      </c>
      <c r="I16" s="28" t="s">
        <v>179</v>
      </c>
      <c r="J16" s="28" t="s">
        <v>81</v>
      </c>
      <c r="K16" s="3">
        <v>1581</v>
      </c>
      <c r="L16" s="113">
        <v>609</v>
      </c>
      <c r="M16" s="113">
        <v>2</v>
      </c>
      <c r="N16" s="113">
        <v>4</v>
      </c>
      <c r="O16" s="113">
        <v>0</v>
      </c>
      <c r="P16" s="116">
        <v>7.85</v>
      </c>
      <c r="Q16" s="116">
        <v>5.4</v>
      </c>
      <c r="R16" s="114">
        <v>0.85</v>
      </c>
      <c r="S16" s="116">
        <v>33</v>
      </c>
      <c r="T16" s="114">
        <v>0</v>
      </c>
      <c r="U16" s="114">
        <v>0</v>
      </c>
      <c r="V16" s="114">
        <v>6</v>
      </c>
      <c r="W16" s="113" t="s">
        <v>148</v>
      </c>
      <c r="X16" s="75">
        <v>0.01</v>
      </c>
      <c r="Y16" s="109" t="s">
        <v>177</v>
      </c>
      <c r="Z16" s="36"/>
      <c r="AA16" s="38"/>
      <c r="AB16" s="36"/>
      <c r="AC16" s="36"/>
      <c r="AD16" s="80">
        <v>0.5</v>
      </c>
      <c r="AE16" s="36"/>
      <c r="AF16" s="38" t="s">
        <v>165</v>
      </c>
      <c r="AG16" s="36"/>
      <c r="AH16" s="38" t="s">
        <v>165</v>
      </c>
      <c r="AI16" s="38" t="s">
        <v>165</v>
      </c>
      <c r="AJ16" s="38" t="s">
        <v>165</v>
      </c>
      <c r="AK16" s="38" t="s">
        <v>165</v>
      </c>
      <c r="AL16" s="38" t="s">
        <v>165</v>
      </c>
      <c r="AM16" s="38" t="s">
        <v>165</v>
      </c>
      <c r="AN16" s="38" t="s">
        <v>165</v>
      </c>
      <c r="AO16" s="38" t="s">
        <v>165</v>
      </c>
      <c r="AP16" s="38"/>
      <c r="AQ16" s="38" t="s">
        <v>165</v>
      </c>
      <c r="AR16" s="36" t="s">
        <v>113</v>
      </c>
    </row>
    <row r="17" spans="1:44" x14ac:dyDescent="0.35">
      <c r="A17" s="32" t="s">
        <v>5</v>
      </c>
      <c r="B17" s="33" t="s">
        <v>30</v>
      </c>
      <c r="C17" s="64">
        <f>IF(G17=34.5,500*P17,50*P17) + IF(H17=3,10000*P17,50*P17) + 200*P17 + VLOOKUP(I17,List!$B$3:$C$5,2,0)*P17 + VLOOKUP(J17,List!$E$3:$F$5,2,0)*P17 + T17*2 + S17*4 + U17*1000 + V17*100 +VLOOKUP(W17,List!$H$3:$I$13,2,0) - X17*L17*5 - IF(AD17="NA",0,AD17*100) - IF(AF17="NA",0,P17*2) - IF(AH17="X",P17*2,0) - IF(AI17="X",P17*2,0) - IF(AJ17="X",P17*2,0) - IF(AK17="X",L17*2,0) - IF(AL17="X",P17*2,0) - IF(AM17="X",P17*2,0) - IF(AN17="X",P17*2,0) - IF(AQ17="X",P17*2,0) - IF(AO17="X",P17*5,0)</f>
        <v>1103</v>
      </c>
      <c r="D17" s="64">
        <f t="shared" si="0"/>
        <v>1103</v>
      </c>
      <c r="E17" s="93">
        <f t="shared" si="1"/>
        <v>4.7668920240612901E-2</v>
      </c>
      <c r="F17" s="64">
        <f t="shared" si="2"/>
        <v>11</v>
      </c>
      <c r="G17" s="28">
        <v>4.16</v>
      </c>
      <c r="H17" s="28">
        <v>2</v>
      </c>
      <c r="I17" s="28" t="s">
        <v>179</v>
      </c>
      <c r="J17" s="28" t="s">
        <v>83</v>
      </c>
      <c r="K17" s="3">
        <v>935</v>
      </c>
      <c r="L17" s="113">
        <v>349</v>
      </c>
      <c r="M17" s="113">
        <v>0</v>
      </c>
      <c r="N17" s="113">
        <v>0</v>
      </c>
      <c r="O17" s="113">
        <v>0</v>
      </c>
      <c r="P17" s="116">
        <v>5</v>
      </c>
      <c r="Q17" s="116">
        <v>0.91</v>
      </c>
      <c r="R17" s="114">
        <v>3.95</v>
      </c>
      <c r="S17" s="116">
        <v>64</v>
      </c>
      <c r="T17" s="114">
        <v>0</v>
      </c>
      <c r="U17" s="114">
        <v>0</v>
      </c>
      <c r="V17" s="114">
        <v>1</v>
      </c>
      <c r="W17" s="113" t="s">
        <v>148</v>
      </c>
      <c r="X17" s="75">
        <v>0</v>
      </c>
      <c r="Y17" s="109" t="s">
        <v>177</v>
      </c>
      <c r="Z17" s="36"/>
      <c r="AA17" s="38"/>
      <c r="AB17" s="36"/>
      <c r="AC17" s="36"/>
      <c r="AD17" s="81">
        <v>1</v>
      </c>
      <c r="AE17" s="38"/>
      <c r="AF17" s="38" t="s">
        <v>165</v>
      </c>
      <c r="AG17" s="36"/>
      <c r="AH17" s="38" t="s">
        <v>165</v>
      </c>
      <c r="AI17" s="38" t="s">
        <v>165</v>
      </c>
      <c r="AJ17" s="38" t="s">
        <v>165</v>
      </c>
      <c r="AK17" s="38" t="s">
        <v>165</v>
      </c>
      <c r="AL17" s="38" t="s">
        <v>165</v>
      </c>
      <c r="AM17" s="38" t="s">
        <v>165</v>
      </c>
      <c r="AN17" s="38" t="s">
        <v>165</v>
      </c>
      <c r="AO17" s="38" t="s">
        <v>165</v>
      </c>
      <c r="AP17" s="38"/>
      <c r="AQ17" s="38" t="s">
        <v>165</v>
      </c>
      <c r="AR17" s="36" t="s">
        <v>113</v>
      </c>
    </row>
    <row r="18" spans="1:44" x14ac:dyDescent="0.35">
      <c r="A18" s="32" t="s">
        <v>4</v>
      </c>
      <c r="B18" s="33" t="s">
        <v>30</v>
      </c>
      <c r="C18" s="64">
        <f>IF(G18=34.5,500*P18,50*P18) + IF(H18=3,10000*P18,50*P18) + 200*P18 + VLOOKUP(I18,List!$B$3:$C$5,2,0)*P18 + VLOOKUP(J18,List!$E$3:$F$5,2,0)*P18 + T18*2 + S18*4 + U18*1000 + V18*100 +VLOOKUP(W18,List!$H$3:$I$13,2,0) - X18*L18*5 - IF(AD18="NA",0,AD18*100) - IF(AF18="NA",0,P18*2) - IF(AH18="X",P18*2,0) - IF(AI18="X",P18*2,0) - IF(AJ18="X",P18*2,0) - IF(AK18="X",L18*2,0) - IF(AL18="X",P18*2,0) - IF(AM18="X",P18*2,0) - IF(AN18="X",P18*2,0) - IF(AQ18="X",P18*2,0) - IF(AO18="X",P18*5,0)</f>
        <v>1508.516666666666</v>
      </c>
      <c r="D18" s="64">
        <f t="shared" si="0"/>
        <v>1508.516666666666</v>
      </c>
      <c r="E18" s="93">
        <f t="shared" si="1"/>
        <v>6.5194343304595226E-2</v>
      </c>
      <c r="F18" s="64">
        <f t="shared" si="2"/>
        <v>5</v>
      </c>
      <c r="G18" s="28">
        <v>4.16</v>
      </c>
      <c r="H18" s="28">
        <v>2</v>
      </c>
      <c r="I18" s="28" t="s">
        <v>179</v>
      </c>
      <c r="J18" s="28" t="s">
        <v>179</v>
      </c>
      <c r="K18" s="3">
        <v>689</v>
      </c>
      <c r="L18" s="113">
        <v>323</v>
      </c>
      <c r="M18" s="113">
        <v>0</v>
      </c>
      <c r="N18" s="113">
        <v>0</v>
      </c>
      <c r="O18" s="113">
        <v>0</v>
      </c>
      <c r="P18" s="116">
        <v>6.65</v>
      </c>
      <c r="Q18" s="116">
        <v>0.73</v>
      </c>
      <c r="R18" s="114">
        <v>1.53</v>
      </c>
      <c r="S18" s="116">
        <v>0</v>
      </c>
      <c r="T18" s="114">
        <v>0</v>
      </c>
      <c r="U18" s="114">
        <v>0</v>
      </c>
      <c r="V18" s="114">
        <v>0</v>
      </c>
      <c r="W18" s="113" t="s">
        <v>148</v>
      </c>
      <c r="X18" s="75">
        <v>0</v>
      </c>
      <c r="Y18" s="109" t="s">
        <v>177</v>
      </c>
      <c r="Z18" s="36"/>
      <c r="AA18" s="38"/>
      <c r="AB18" s="36"/>
      <c r="AC18" s="36"/>
      <c r="AD18" s="80">
        <v>0.33333333333333331</v>
      </c>
      <c r="AE18" s="38"/>
      <c r="AF18" s="38" t="s">
        <v>165</v>
      </c>
      <c r="AG18" s="36"/>
      <c r="AH18" s="38" t="s">
        <v>165</v>
      </c>
      <c r="AI18" s="38" t="s">
        <v>165</v>
      </c>
      <c r="AJ18" s="38" t="s">
        <v>165</v>
      </c>
      <c r="AK18" s="38" t="s">
        <v>165</v>
      </c>
      <c r="AL18" s="38" t="s">
        <v>165</v>
      </c>
      <c r="AM18" s="38" t="s">
        <v>165</v>
      </c>
      <c r="AN18" s="38" t="s">
        <v>165</v>
      </c>
      <c r="AO18" s="38" t="s">
        <v>165</v>
      </c>
      <c r="AP18" s="38"/>
      <c r="AQ18" s="38" t="s">
        <v>165</v>
      </c>
      <c r="AR18" s="36" t="s">
        <v>113</v>
      </c>
    </row>
    <row r="19" spans="1:44" x14ac:dyDescent="0.35">
      <c r="A19" s="32" t="s">
        <v>45</v>
      </c>
      <c r="B19" s="33" t="s">
        <v>22</v>
      </c>
      <c r="C19" s="64">
        <f>IF(G19=34.5,500*P19,50*P19) + IF(H19=3,10000*P19,50*P19) + 200*P19 + VLOOKUP(I19,List!$B$3:$C$5,2,0)*P19 + VLOOKUP(J19,List!$E$3:$F$5,2,0)*P19 + T19*2 + S19*4 + U19*1000 + V19*100 +VLOOKUP(W19,List!$H$3:$I$13,2,0) - X19*L19*5 - IF(AD19="NA",0,AD19*100) - IF(AF19="NA",0,P19*2) - IF(AH19="X",P19*2,0) - IF(AI19="X",P19*2,0) - IF(AJ19="X",P19*2,0) - IF(AK19="X",L19*2,0) - IF(AL19="X",P19*2,0) - IF(AM19="X",P19*2,0) - IF(AN19="X",P19*2,0) - IF(AQ19="X",P19*2,0) - IF(AO19="X",P19*5,0)</f>
        <v>786.0600000000004</v>
      </c>
      <c r="D19" s="64">
        <f t="shared" si="0"/>
        <v>786.0600000000004</v>
      </c>
      <c r="E19" s="93">
        <f t="shared" si="1"/>
        <v>3.3971560692961193E-2</v>
      </c>
      <c r="F19" s="64">
        <f t="shared" si="2"/>
        <v>13</v>
      </c>
      <c r="G19" s="28">
        <v>4.16</v>
      </c>
      <c r="H19" s="28">
        <v>2</v>
      </c>
      <c r="I19" s="28" t="s">
        <v>179</v>
      </c>
      <c r="J19" s="28" t="s">
        <v>83</v>
      </c>
      <c r="K19" s="3">
        <v>327</v>
      </c>
      <c r="L19" s="113">
        <v>86</v>
      </c>
      <c r="M19" s="113">
        <v>0</v>
      </c>
      <c r="N19" s="113">
        <v>0</v>
      </c>
      <c r="O19" s="113">
        <v>0</v>
      </c>
      <c r="P19" s="116">
        <v>1.34</v>
      </c>
      <c r="Q19" s="116">
        <v>0</v>
      </c>
      <c r="R19" s="114">
        <v>1.21</v>
      </c>
      <c r="S19" s="116">
        <v>11</v>
      </c>
      <c r="T19" s="114">
        <v>0</v>
      </c>
      <c r="U19" s="114">
        <v>0</v>
      </c>
      <c r="V19" s="114">
        <v>0</v>
      </c>
      <c r="W19" s="113">
        <v>6</v>
      </c>
      <c r="X19" s="75">
        <v>0</v>
      </c>
      <c r="Y19" s="107" t="s">
        <v>186</v>
      </c>
      <c r="Z19" s="36"/>
      <c r="AA19" s="38"/>
      <c r="AB19" s="36"/>
      <c r="AC19" s="36"/>
      <c r="AD19" s="82" t="s">
        <v>27</v>
      </c>
      <c r="AE19" s="36"/>
      <c r="AF19" s="38" t="s">
        <v>165</v>
      </c>
      <c r="AG19" s="36"/>
      <c r="AH19" s="38" t="s">
        <v>165</v>
      </c>
      <c r="AI19" s="38" t="s">
        <v>165</v>
      </c>
      <c r="AJ19" s="38" t="s">
        <v>165</v>
      </c>
      <c r="AK19" s="38" t="s">
        <v>165</v>
      </c>
      <c r="AL19" s="38" t="s">
        <v>165</v>
      </c>
      <c r="AM19" s="38" t="s">
        <v>165</v>
      </c>
      <c r="AN19" s="38" t="s">
        <v>165</v>
      </c>
      <c r="AO19" s="38" t="s">
        <v>165</v>
      </c>
      <c r="AP19" s="38"/>
      <c r="AQ19" s="38" t="s">
        <v>165</v>
      </c>
      <c r="AR19" s="36" t="s">
        <v>113</v>
      </c>
    </row>
    <row r="20" spans="1:44" x14ac:dyDescent="0.35">
      <c r="A20" s="32" t="s">
        <v>11</v>
      </c>
      <c r="B20" s="33" t="s">
        <v>31</v>
      </c>
      <c r="C20" s="64">
        <f>IF(G20=34.5,500*P20,50*P20) + IF(H20=3,10000*P20,50*P20) + 200*P20 + VLOOKUP(I20,List!$B$3:$C$5,2,0)*P20 + VLOOKUP(J20,List!$E$3:$F$5,2,0)*P20 + T20*2 + S20*4 + U20*1000 + V20*100 +VLOOKUP(W20,List!$H$3:$I$13,2,0) - X20*L20*5 - IF(AD20="NA",0,AD20*100) - IF(AF20="NA",0,P20*2) - IF(AH20="X",P20*2,0) - IF(AI20="X",P20*2,0) - IF(AJ20="X",P20*2,0) - IF(AK20="X",L20*2,0) - IF(AL20="X",P20*2,0) - IF(AM20="X",P20*2,0) - IF(AN20="X",P20*2,0) - IF(AQ20="X",P20*2,0) - IF(AO20="X",P20*5,0)</f>
        <v>905.51</v>
      </c>
      <c r="D20" s="64">
        <f t="shared" si="0"/>
        <v>905.51</v>
      </c>
      <c r="E20" s="93">
        <f t="shared" si="1"/>
        <v>3.913389298919074E-2</v>
      </c>
      <c r="F20" s="64">
        <f t="shared" si="2"/>
        <v>12</v>
      </c>
      <c r="G20" s="28">
        <v>4.16</v>
      </c>
      <c r="H20" s="28">
        <v>2</v>
      </c>
      <c r="I20" s="28" t="s">
        <v>81</v>
      </c>
      <c r="J20" s="28" t="s">
        <v>83</v>
      </c>
      <c r="K20" s="3">
        <v>1347</v>
      </c>
      <c r="L20" s="113">
        <v>277</v>
      </c>
      <c r="M20" s="113">
        <v>0</v>
      </c>
      <c r="N20" s="113">
        <v>0</v>
      </c>
      <c r="O20" s="113">
        <v>0</v>
      </c>
      <c r="P20" s="116">
        <v>3.8899999999999997</v>
      </c>
      <c r="Q20" s="116">
        <v>2.02</v>
      </c>
      <c r="R20" s="114">
        <v>3</v>
      </c>
      <c r="S20" s="116">
        <v>15</v>
      </c>
      <c r="T20" s="114">
        <v>0</v>
      </c>
      <c r="U20" s="114">
        <v>0</v>
      </c>
      <c r="V20" s="114">
        <v>0</v>
      </c>
      <c r="W20" s="113" t="s">
        <v>148</v>
      </c>
      <c r="X20" s="77">
        <v>0.05</v>
      </c>
      <c r="Y20" s="109" t="s">
        <v>177</v>
      </c>
      <c r="Z20" s="39"/>
      <c r="AA20" s="38"/>
      <c r="AB20" s="36"/>
      <c r="AC20" s="36"/>
      <c r="AD20" s="80">
        <v>0.25</v>
      </c>
      <c r="AE20" s="36"/>
      <c r="AF20" s="38" t="s">
        <v>165</v>
      </c>
      <c r="AG20" s="36"/>
      <c r="AH20" s="38" t="s">
        <v>165</v>
      </c>
      <c r="AI20" s="38" t="s">
        <v>165</v>
      </c>
      <c r="AJ20" s="38" t="s">
        <v>165</v>
      </c>
      <c r="AK20" s="38" t="s">
        <v>165</v>
      </c>
      <c r="AL20" s="38" t="s">
        <v>165</v>
      </c>
      <c r="AM20" s="38" t="s">
        <v>165</v>
      </c>
      <c r="AN20" s="38" t="s">
        <v>165</v>
      </c>
      <c r="AO20" s="38" t="s">
        <v>165</v>
      </c>
      <c r="AP20" s="38"/>
      <c r="AQ20" s="38" t="s">
        <v>165</v>
      </c>
      <c r="AR20" s="36" t="s">
        <v>113</v>
      </c>
    </row>
    <row r="21" spans="1:44" x14ac:dyDescent="0.35">
      <c r="A21" s="32" t="s">
        <v>1</v>
      </c>
      <c r="B21" s="33" t="s">
        <v>22</v>
      </c>
      <c r="C21" s="64">
        <f>IF(G21=34.5,500*P21,50*P21) + IF(H21=3,10000*P21,50*P21) + 200*P21 + VLOOKUP(I21,List!$B$3:$C$5,2,0)*P21 + VLOOKUP(J21,List!$E$3:$F$5,2,0)*P21 + T21*2 + S21*4 + U21*1000 + V21*100 +VLOOKUP(W21,List!$H$3:$I$13,2,0) - X21*L21*5 - IF(AD21="NA",0,AD21*100) - IF(AF21="NA",0,P21*2) - IF(AH21="X",P21*2,0) - IF(AI21="X",P21*2,0) - IF(AJ21="X",P21*2,0) - IF(AK21="X",L21*2,0) - IF(AL21="X",P21*2,0) - IF(AM21="X",P21*2,0) - IF(AN21="X",P21*2,0) - IF(AQ21="X",P21*2,0) - IF(AO21="X",P21*5,0)</f>
        <v>1453.1399999999996</v>
      </c>
      <c r="D21" s="64">
        <f t="shared" si="0"/>
        <v>1453.1399999999996</v>
      </c>
      <c r="E21" s="93">
        <f t="shared" si="1"/>
        <v>6.2801101322252237E-2</v>
      </c>
      <c r="F21" s="64">
        <f t="shared" si="2"/>
        <v>6</v>
      </c>
      <c r="G21" s="28">
        <v>4.16</v>
      </c>
      <c r="H21" s="28">
        <v>2</v>
      </c>
      <c r="I21" s="28" t="s">
        <v>179</v>
      </c>
      <c r="J21" s="28" t="s">
        <v>83</v>
      </c>
      <c r="K21" s="3">
        <v>1095</v>
      </c>
      <c r="L21" s="113">
        <v>452</v>
      </c>
      <c r="M21" s="113">
        <v>1</v>
      </c>
      <c r="N21" s="113">
        <v>0</v>
      </c>
      <c r="O21" s="113">
        <v>0</v>
      </c>
      <c r="P21" s="116">
        <v>7.46</v>
      </c>
      <c r="Q21" s="116">
        <v>0</v>
      </c>
      <c r="R21" s="114">
        <v>1.43</v>
      </c>
      <c r="S21" s="116">
        <v>38</v>
      </c>
      <c r="T21" s="114">
        <v>0</v>
      </c>
      <c r="U21" s="114">
        <v>0</v>
      </c>
      <c r="V21" s="114">
        <v>0</v>
      </c>
      <c r="W21" s="113" t="s">
        <v>148</v>
      </c>
      <c r="X21" s="75">
        <v>0</v>
      </c>
      <c r="Y21" s="109" t="s">
        <v>187</v>
      </c>
      <c r="Z21" s="36"/>
      <c r="AA21" s="38"/>
      <c r="AB21" s="36"/>
      <c r="AC21" s="38"/>
      <c r="AD21" s="81">
        <v>1</v>
      </c>
      <c r="AE21" s="36"/>
      <c r="AF21" s="38" t="s">
        <v>165</v>
      </c>
      <c r="AG21" s="36"/>
      <c r="AH21" s="38" t="s">
        <v>165</v>
      </c>
      <c r="AI21" s="38" t="s">
        <v>165</v>
      </c>
      <c r="AJ21" s="38" t="s">
        <v>165</v>
      </c>
      <c r="AK21" s="38" t="s">
        <v>165</v>
      </c>
      <c r="AL21" s="38" t="s">
        <v>165</v>
      </c>
      <c r="AM21" s="38" t="s">
        <v>165</v>
      </c>
      <c r="AN21" s="38" t="s">
        <v>165</v>
      </c>
      <c r="AO21" s="38" t="s">
        <v>165</v>
      </c>
      <c r="AP21" s="38"/>
      <c r="AQ21" s="38" t="s">
        <v>165</v>
      </c>
      <c r="AR21" s="36" t="s">
        <v>113</v>
      </c>
    </row>
    <row r="22" spans="1:44" x14ac:dyDescent="0.35">
      <c r="A22" s="32" t="s">
        <v>10</v>
      </c>
      <c r="B22" s="33" t="s">
        <v>31</v>
      </c>
      <c r="C22" s="64">
        <f>IF(G22=34.5,500*P22,50*P22) + IF(H22=3,10000*P22,50*P22) + 200*P22 + VLOOKUP(I22,List!$B$3:$C$5,2,0)*P22 + VLOOKUP(J22,List!$E$3:$F$5,2,0)*P22 + T22*2 + S22*4 + U22*1000 + V22*100 +VLOOKUP(W22,List!$H$3:$I$13,2,0) - X22*L22*5 - IF(AD22="NA",0,AD22*100) - IF(AF22="NA",0,P22*2) - IF(AH22="X",P22*2,0) - IF(AI22="X",P22*2,0) - IF(AJ22="X",P22*2,0) - IF(AK22="X",L22*2,0) - IF(AL22="X",P22*2,0) - IF(AM22="X",P22*2,0) - IF(AN22="X",P22*2,0) - IF(AQ22="X",P22*2,0) - IF(AO22="X",P22*5,0)</f>
        <v>1116.6800000000007</v>
      </c>
      <c r="D22" s="64">
        <f t="shared" si="0"/>
        <v>1116.6800000000007</v>
      </c>
      <c r="E22" s="93">
        <f t="shared" si="1"/>
        <v>4.8260135860641568E-2</v>
      </c>
      <c r="F22" s="64">
        <f t="shared" si="2"/>
        <v>10</v>
      </c>
      <c r="G22" s="28">
        <v>4.16</v>
      </c>
      <c r="H22" s="28">
        <v>2</v>
      </c>
      <c r="I22" s="28" t="s">
        <v>179</v>
      </c>
      <c r="J22" s="28" t="s">
        <v>179</v>
      </c>
      <c r="K22" s="3">
        <v>889</v>
      </c>
      <c r="L22" s="113">
        <v>280</v>
      </c>
      <c r="M22" s="113">
        <v>0</v>
      </c>
      <c r="N22" s="113">
        <v>0</v>
      </c>
      <c r="O22" s="113">
        <v>0</v>
      </c>
      <c r="P22" s="116">
        <v>4.92</v>
      </c>
      <c r="Q22" s="116">
        <v>1.53</v>
      </c>
      <c r="R22" s="114">
        <v>3.55</v>
      </c>
      <c r="S22" s="116">
        <v>27</v>
      </c>
      <c r="T22" s="114">
        <v>0</v>
      </c>
      <c r="U22" s="114">
        <v>0</v>
      </c>
      <c r="V22" s="114">
        <v>0</v>
      </c>
      <c r="W22" s="113" t="s">
        <v>148</v>
      </c>
      <c r="X22" s="75">
        <v>0</v>
      </c>
      <c r="Y22" s="109" t="s">
        <v>177</v>
      </c>
      <c r="Z22" s="36"/>
      <c r="AA22" s="38"/>
      <c r="AB22" s="36"/>
      <c r="AC22" s="36"/>
      <c r="AD22" s="80">
        <v>0.5</v>
      </c>
      <c r="AE22" s="36"/>
      <c r="AF22" s="38" t="s">
        <v>165</v>
      </c>
      <c r="AG22" s="36"/>
      <c r="AH22" s="38" t="s">
        <v>165</v>
      </c>
      <c r="AI22" s="38" t="s">
        <v>165</v>
      </c>
      <c r="AJ22" s="38" t="s">
        <v>165</v>
      </c>
      <c r="AK22" s="38" t="s">
        <v>165</v>
      </c>
      <c r="AL22" s="38" t="s">
        <v>165</v>
      </c>
      <c r="AM22" s="38" t="s">
        <v>165</v>
      </c>
      <c r="AN22" s="38" t="s">
        <v>165</v>
      </c>
      <c r="AO22" s="38" t="s">
        <v>165</v>
      </c>
      <c r="AP22" s="38"/>
      <c r="AQ22" s="38" t="s">
        <v>165</v>
      </c>
      <c r="AR22" s="36" t="s">
        <v>113</v>
      </c>
    </row>
    <row r="23" spans="1:44" x14ac:dyDescent="0.35">
      <c r="A23" s="32" t="s">
        <v>46</v>
      </c>
      <c r="B23" s="33" t="s">
        <v>23</v>
      </c>
      <c r="C23" s="64">
        <f>IF(G23=34.5,500*P23,50*P23) + IF(H23=3,10000*P23,50*P23) + 200*P23 + VLOOKUP(I23,List!$B$3:$C$5,2,0)*P23 + VLOOKUP(J23,List!$E$3:$F$5,2,0)*P23 + T23*2 + S23*4 + U23*1000 + V23*100 +VLOOKUP(W23,List!$H$3:$I$13,2,0) - X23*L23*5 - IF(AD23="NA",0,AD23*100) - IF(AF23="NA",0,P23*2) - IF(AH23="X",P23*2,0) - IF(AI23="X",P23*2,0) - IF(AJ23="X",P23*2,0) - IF(AK23="X",L23*2,0) - IF(AL23="X",P23*2,0) - IF(AM23="X",P23*2,0) - IF(AN23="X",P23*2,0) - IF(AQ23="X",P23*2,0) - IF(AO23="X",P23*5,0)</f>
        <v>1303.3200000000002</v>
      </c>
      <c r="D23" s="64">
        <f t="shared" si="0"/>
        <v>1303.3200000000002</v>
      </c>
      <c r="E23" s="93">
        <f t="shared" si="1"/>
        <v>5.6326253062552685E-2</v>
      </c>
      <c r="F23" s="64">
        <f t="shared" si="2"/>
        <v>7</v>
      </c>
      <c r="G23" s="28">
        <v>4.16</v>
      </c>
      <c r="H23" s="28">
        <v>2</v>
      </c>
      <c r="I23" s="28" t="s">
        <v>179</v>
      </c>
      <c r="J23" s="28" t="s">
        <v>81</v>
      </c>
      <c r="K23" s="3">
        <v>1216</v>
      </c>
      <c r="L23" s="113">
        <v>340</v>
      </c>
      <c r="M23" s="113">
        <v>9</v>
      </c>
      <c r="N23" s="113">
        <v>2</v>
      </c>
      <c r="O23" s="113">
        <v>0</v>
      </c>
      <c r="P23" s="116">
        <v>5.33</v>
      </c>
      <c r="Q23" s="116">
        <v>1.6</v>
      </c>
      <c r="R23" s="114">
        <v>3.68</v>
      </c>
      <c r="S23" s="130">
        <v>0</v>
      </c>
      <c r="T23" s="114">
        <v>0</v>
      </c>
      <c r="U23" s="114">
        <v>0</v>
      </c>
      <c r="V23" s="114">
        <v>0</v>
      </c>
      <c r="W23" s="113">
        <v>10</v>
      </c>
      <c r="X23" s="77">
        <v>0.1</v>
      </c>
      <c r="Y23" s="109" t="s">
        <v>177</v>
      </c>
      <c r="Z23" s="39"/>
      <c r="AA23" s="38"/>
      <c r="AB23" s="36"/>
      <c r="AC23" s="36"/>
      <c r="AD23" s="81">
        <v>1</v>
      </c>
      <c r="AE23" s="36"/>
      <c r="AF23" s="38" t="s">
        <v>165</v>
      </c>
      <c r="AG23" s="36"/>
      <c r="AH23" s="38" t="s">
        <v>165</v>
      </c>
      <c r="AI23" s="38" t="s">
        <v>165</v>
      </c>
      <c r="AJ23" s="38" t="s">
        <v>165</v>
      </c>
      <c r="AK23" s="38" t="s">
        <v>165</v>
      </c>
      <c r="AL23" s="38" t="s">
        <v>165</v>
      </c>
      <c r="AM23" s="38" t="s">
        <v>165</v>
      </c>
      <c r="AN23" s="38" t="s">
        <v>165</v>
      </c>
      <c r="AO23" s="38" t="s">
        <v>165</v>
      </c>
      <c r="AP23" s="38"/>
      <c r="AQ23" s="38" t="s">
        <v>165</v>
      </c>
      <c r="AR23" s="36" t="s">
        <v>113</v>
      </c>
    </row>
    <row r="24" spans="1:44" x14ac:dyDescent="0.35">
      <c r="A24" s="32" t="s">
        <v>12</v>
      </c>
      <c r="B24" s="33" t="s">
        <v>23</v>
      </c>
      <c r="C24" s="64">
        <f>IF(G24=34.5,500*P24,50*P24) + IF(H24=3,10000*P24,50*P24) + 200*P24 + VLOOKUP(I24,List!$B$3:$C$5,2,0)*P24 + VLOOKUP(J24,List!$E$3:$F$5,2,0)*P24 + T24*2 + S24*4 + U24*1000 + V24*100 +VLOOKUP(W24,List!$H$3:$I$13,2,0) - X24*L24*5 - IF(AD24="NA",0,AD24*100) - IF(AF24="NA",0,P24*2) - IF(AH24="X",P24*2,0) - IF(AI24="X",P24*2,0) - IF(AJ24="X",P24*2,0) - IF(AK24="X",L24*2,0) - IF(AL24="X",P24*2,0) - IF(AM24="X",P24*2,0) - IF(AN24="X",P24*2,0) - IF(AQ24="X",P24*2,0) - IF(AO24="X",P24*5,0)</f>
        <v>639.5366666666672</v>
      </c>
      <c r="D24" s="64">
        <f t="shared" si="0"/>
        <v>639.5366666666672</v>
      </c>
      <c r="E24" s="93">
        <f t="shared" si="1"/>
        <v>2.7639186177951768E-2</v>
      </c>
      <c r="F24" s="64">
        <f t="shared" si="2"/>
        <v>14</v>
      </c>
      <c r="G24" s="28">
        <v>4.16</v>
      </c>
      <c r="H24" s="28">
        <v>2</v>
      </c>
      <c r="I24" s="28" t="s">
        <v>179</v>
      </c>
      <c r="J24" s="28" t="s">
        <v>179</v>
      </c>
      <c r="K24" s="3">
        <v>596</v>
      </c>
      <c r="L24" s="113">
        <v>178</v>
      </c>
      <c r="M24" s="113">
        <v>1</v>
      </c>
      <c r="N24" s="113">
        <v>0</v>
      </c>
      <c r="O24" s="113">
        <v>0</v>
      </c>
      <c r="P24" s="116">
        <v>3.03</v>
      </c>
      <c r="Q24" s="116">
        <v>0.15</v>
      </c>
      <c r="R24" s="114">
        <v>0.94</v>
      </c>
      <c r="S24" s="114">
        <v>8</v>
      </c>
      <c r="T24" s="114">
        <v>0</v>
      </c>
      <c r="U24" s="114">
        <v>0</v>
      </c>
      <c r="V24" s="114">
        <v>0</v>
      </c>
      <c r="W24" s="113" t="s">
        <v>148</v>
      </c>
      <c r="X24" s="75">
        <v>0</v>
      </c>
      <c r="Y24" s="109" t="s">
        <v>188</v>
      </c>
      <c r="Z24" s="36"/>
      <c r="AA24" s="38"/>
      <c r="AB24" s="36"/>
      <c r="AC24" s="36"/>
      <c r="AD24" s="80">
        <v>0.33333333333333331</v>
      </c>
      <c r="AE24" s="36"/>
      <c r="AF24" s="38" t="s">
        <v>165</v>
      </c>
      <c r="AG24" s="36"/>
      <c r="AH24" s="38" t="s">
        <v>165</v>
      </c>
      <c r="AI24" s="38" t="s">
        <v>165</v>
      </c>
      <c r="AJ24" s="38" t="s">
        <v>165</v>
      </c>
      <c r="AK24" s="38" t="s">
        <v>165</v>
      </c>
      <c r="AL24" s="38" t="s">
        <v>165</v>
      </c>
      <c r="AM24" s="38" t="s">
        <v>165</v>
      </c>
      <c r="AN24" s="38" t="s">
        <v>165</v>
      </c>
      <c r="AO24" s="38" t="s">
        <v>165</v>
      </c>
      <c r="AP24" s="38"/>
      <c r="AQ24" s="38" t="s">
        <v>165</v>
      </c>
      <c r="AR24" s="36" t="s">
        <v>113</v>
      </c>
    </row>
    <row r="25" spans="1:44" x14ac:dyDescent="0.35">
      <c r="A25" s="32" t="s">
        <v>9</v>
      </c>
      <c r="B25" s="33" t="s">
        <v>31</v>
      </c>
      <c r="C25" s="64">
        <f>IF(G25=34.5,500*P25,50*P25) + IF(H25=3,10000*P25,50*P25) + 200*P25 + VLOOKUP(I25,List!$B$3:$C$5,2,0)*P25 + VLOOKUP(J25,List!$E$3:$F$5,2,0)*P25 + T25*2 + S25*4 + U25*1000 + V25*100 +VLOOKUP(W25,List!$H$3:$I$13,2,0) - X25*L25*5 - IF(AD25="NA",0,AD25*100) - IF(AF25="NA",0,P25*2) - IF(AH25="X",P25*2,0) - IF(AI25="X",P25*2,0) - IF(AJ25="X",P25*2,0) - IF(AK25="X",L25*2,0) - IF(AL25="X",P25*2,0) - IF(AM25="X",P25*2,0) - IF(AN25="X",P25*2,0) - IF(AQ25="X",P25*2,0) - IF(AO25="X",P25*5,0)</f>
        <v>-4</v>
      </c>
      <c r="D25" s="64">
        <f t="shared" si="0"/>
        <v>0</v>
      </c>
      <c r="E25" s="93">
        <f t="shared" si="1"/>
        <v>-1.7287006433585822E-4</v>
      </c>
      <c r="F25" s="64">
        <f t="shared" si="2"/>
        <v>23</v>
      </c>
      <c r="G25" s="28">
        <v>4.16</v>
      </c>
      <c r="H25" s="28">
        <v>2</v>
      </c>
      <c r="I25" s="28" t="s">
        <v>83</v>
      </c>
      <c r="J25" s="28" t="s">
        <v>83</v>
      </c>
      <c r="K25" s="3">
        <v>28</v>
      </c>
      <c r="L25" s="113">
        <v>2</v>
      </c>
      <c r="M25" s="113">
        <v>0</v>
      </c>
      <c r="N25" s="113">
        <v>0</v>
      </c>
      <c r="O25" s="113">
        <v>0</v>
      </c>
      <c r="P25" s="116">
        <v>0</v>
      </c>
      <c r="Q25" s="116">
        <v>0</v>
      </c>
      <c r="R25" s="114">
        <v>0.84</v>
      </c>
      <c r="S25" s="114">
        <v>0</v>
      </c>
      <c r="T25" s="114">
        <v>0</v>
      </c>
      <c r="U25" s="114">
        <v>0</v>
      </c>
      <c r="V25" s="114">
        <v>0</v>
      </c>
      <c r="W25" s="113" t="s">
        <v>148</v>
      </c>
      <c r="X25" s="75">
        <v>0</v>
      </c>
      <c r="Y25" s="37" t="s">
        <v>77</v>
      </c>
      <c r="Z25" s="36"/>
      <c r="AA25" s="38"/>
      <c r="AB25" s="36"/>
      <c r="AC25" s="36"/>
      <c r="AD25" s="82" t="s">
        <v>27</v>
      </c>
      <c r="AE25" s="36"/>
      <c r="AF25" s="38" t="s">
        <v>165</v>
      </c>
      <c r="AG25" s="36"/>
      <c r="AH25" s="38" t="s">
        <v>165</v>
      </c>
      <c r="AI25" s="38" t="s">
        <v>165</v>
      </c>
      <c r="AJ25" s="38" t="s">
        <v>165</v>
      </c>
      <c r="AK25" s="38" t="s">
        <v>165</v>
      </c>
      <c r="AL25" s="38" t="s">
        <v>165</v>
      </c>
      <c r="AM25" s="38" t="s">
        <v>165</v>
      </c>
      <c r="AN25" s="38" t="s">
        <v>165</v>
      </c>
      <c r="AO25" s="38" t="s">
        <v>165</v>
      </c>
      <c r="AP25" s="38"/>
      <c r="AQ25" s="38" t="s">
        <v>165</v>
      </c>
      <c r="AR25" s="36" t="s">
        <v>113</v>
      </c>
    </row>
    <row r="26" spans="1:44" x14ac:dyDescent="0.35">
      <c r="A26" s="32" t="s">
        <v>47</v>
      </c>
      <c r="B26" s="33" t="s">
        <v>17</v>
      </c>
      <c r="C26" s="64">
        <f>IF(G26=34.5,500*P26,50*P26) + IF(H26=3,10000*P26,50*P26) + 200*P26 + VLOOKUP(I26,List!$B$3:$C$5,2,0)*P26 + VLOOKUP(J26,List!$E$3:$F$5,2,0)*P26 + T26*2 + S26*4 + U26*1000 + V26*100 +VLOOKUP(W26,List!$H$3:$I$13,2,0) - X26*L26*5 - IF(AD26="NA",0,AD26*100) - IF(AF26="NA",0,P26*2) - IF(AH26="X",P26*2,0) - IF(AI26="X",P26*2,0) - IF(AJ26="X",P26*2,0) - IF(AK26="X",L26*2,0) - IF(AL26="X",P26*2,0) - IF(AM26="X",P26*2,0) - IF(AN26="X",P26*2,0) - IF(AQ26="X",P26*2,0) - IF(AO26="X",P26*5,0)</f>
        <v>201.76000000000005</v>
      </c>
      <c r="D26" s="64">
        <f t="shared" si="0"/>
        <v>201.76000000000005</v>
      </c>
      <c r="E26" s="93">
        <f t="shared" si="1"/>
        <v>8.7195660451006903E-3</v>
      </c>
      <c r="F26" s="64">
        <f t="shared" si="2"/>
        <v>20</v>
      </c>
      <c r="G26" s="28">
        <v>4.16</v>
      </c>
      <c r="H26" s="28">
        <v>2</v>
      </c>
      <c r="I26" s="28" t="s">
        <v>83</v>
      </c>
      <c r="J26" s="28" t="s">
        <v>81</v>
      </c>
      <c r="K26" s="3">
        <v>3</v>
      </c>
      <c r="L26" s="113">
        <v>22</v>
      </c>
      <c r="M26" s="113">
        <v>0</v>
      </c>
      <c r="N26" s="113">
        <v>0</v>
      </c>
      <c r="O26" s="113">
        <v>0</v>
      </c>
      <c r="P26" s="111">
        <v>0.64</v>
      </c>
      <c r="Q26" s="111">
        <v>0</v>
      </c>
      <c r="R26" s="113">
        <v>0.02</v>
      </c>
      <c r="S26" s="113">
        <v>0</v>
      </c>
      <c r="T26" s="113">
        <v>0</v>
      </c>
      <c r="U26" s="113">
        <v>0</v>
      </c>
      <c r="V26" s="114">
        <v>0</v>
      </c>
      <c r="W26" s="113" t="s">
        <v>148</v>
      </c>
      <c r="X26" s="75">
        <v>0</v>
      </c>
      <c r="Y26" s="37" t="s">
        <v>77</v>
      </c>
      <c r="Z26" s="36"/>
      <c r="AA26" s="38"/>
      <c r="AB26" s="36"/>
      <c r="AC26" s="36"/>
      <c r="AD26" s="82" t="s">
        <v>27</v>
      </c>
      <c r="AE26" s="36"/>
      <c r="AF26" s="38" t="s">
        <v>165</v>
      </c>
      <c r="AG26" s="36"/>
      <c r="AH26" s="38" t="s">
        <v>165</v>
      </c>
      <c r="AI26" s="38" t="s">
        <v>165</v>
      </c>
      <c r="AJ26" s="38" t="s">
        <v>165</v>
      </c>
      <c r="AK26" s="38" t="s">
        <v>165</v>
      </c>
      <c r="AL26" s="38" t="s">
        <v>165</v>
      </c>
      <c r="AM26" s="38" t="s">
        <v>165</v>
      </c>
      <c r="AN26" s="38" t="s">
        <v>165</v>
      </c>
      <c r="AO26" s="38" t="s">
        <v>165</v>
      </c>
      <c r="AP26" s="38"/>
      <c r="AQ26" s="38" t="s">
        <v>165</v>
      </c>
      <c r="AR26" s="36" t="s">
        <v>113</v>
      </c>
    </row>
    <row r="27" spans="1:44" x14ac:dyDescent="0.35">
      <c r="A27" s="32" t="s">
        <v>48</v>
      </c>
      <c r="B27" s="33" t="s">
        <v>32</v>
      </c>
      <c r="C27" s="64">
        <f>IF(G27=34.5,500*P27,50*P27) + IF(H27=3,10000*P27,50*P27) + 200*P27 + VLOOKUP(I27,List!$B$3:$C$5,2,0)*P27 + VLOOKUP(J27,List!$E$3:$F$5,2,0)*P27 + T27*2 + S27*4 + U27*1000 + V27*100 +VLOOKUP(W27,List!$H$3:$I$13,2,0) - X27*L27*5 - IF(AD27="NA",0,AD27*100) - IF(AF27="NA",0,P27*2) - IF(AH27="X",P27*2,0) - IF(AI27="X",P27*2,0) - IF(AJ27="X",P27*2,0) - IF(AK27="X",L27*2,0) - IF(AL27="X",P27*2,0) - IF(AM27="X",P27*2,0) - IF(AN27="X",P27*2,0) - IF(AQ27="X",P27*2,0) - IF(AO27="X",P27*5,0)</f>
        <v>626.89999999999964</v>
      </c>
      <c r="D27" s="64">
        <f t="shared" si="0"/>
        <v>626.89999999999964</v>
      </c>
      <c r="E27" s="93">
        <f t="shared" si="1"/>
        <v>2.7093060833037363E-2</v>
      </c>
      <c r="F27" s="64">
        <f t="shared" si="2"/>
        <v>15</v>
      </c>
      <c r="G27" s="28">
        <v>4.16</v>
      </c>
      <c r="H27" s="28">
        <v>2</v>
      </c>
      <c r="I27" s="28" t="s">
        <v>83</v>
      </c>
      <c r="J27" s="28" t="s">
        <v>83</v>
      </c>
      <c r="K27" s="3">
        <v>0</v>
      </c>
      <c r="L27" s="113">
        <v>1</v>
      </c>
      <c r="M27" s="113">
        <v>0</v>
      </c>
      <c r="N27" s="113">
        <v>0</v>
      </c>
      <c r="O27" s="113">
        <v>0</v>
      </c>
      <c r="P27" s="113">
        <v>0.1</v>
      </c>
      <c r="Q27" s="113">
        <v>0</v>
      </c>
      <c r="R27" s="113">
        <v>0</v>
      </c>
      <c r="S27" s="113">
        <v>0</v>
      </c>
      <c r="T27" s="113">
        <v>0</v>
      </c>
      <c r="U27" s="113">
        <v>0</v>
      </c>
      <c r="V27" s="114">
        <v>0</v>
      </c>
      <c r="W27" s="113">
        <v>5</v>
      </c>
      <c r="X27" s="75">
        <v>0</v>
      </c>
      <c r="Y27" s="37" t="s">
        <v>77</v>
      </c>
      <c r="Z27" s="37" t="s">
        <v>27</v>
      </c>
      <c r="AA27" s="38"/>
      <c r="AB27" s="37" t="s">
        <v>27</v>
      </c>
      <c r="AC27" s="37" t="s">
        <v>27</v>
      </c>
      <c r="AD27" s="82" t="s">
        <v>27</v>
      </c>
      <c r="AE27" s="36"/>
      <c r="AF27" s="38" t="s">
        <v>165</v>
      </c>
      <c r="AG27" s="36"/>
      <c r="AH27" s="38" t="s">
        <v>165</v>
      </c>
      <c r="AI27" s="38" t="s">
        <v>165</v>
      </c>
      <c r="AJ27" s="38" t="s">
        <v>165</v>
      </c>
      <c r="AK27" s="38" t="s">
        <v>165</v>
      </c>
      <c r="AL27" s="38" t="s">
        <v>165</v>
      </c>
      <c r="AM27" s="38" t="s">
        <v>165</v>
      </c>
      <c r="AN27" s="38" t="s">
        <v>165</v>
      </c>
      <c r="AO27" s="38" t="s">
        <v>165</v>
      </c>
      <c r="AP27" s="38"/>
      <c r="AQ27" s="38" t="s">
        <v>165</v>
      </c>
      <c r="AR27" s="36" t="s">
        <v>113</v>
      </c>
    </row>
    <row r="28" spans="1:44" x14ac:dyDescent="0.35">
      <c r="A28" s="32" t="s">
        <v>49</v>
      </c>
      <c r="B28" s="33" t="s">
        <v>32</v>
      </c>
      <c r="C28" s="64">
        <f>IF(G28=34.5,500*P28,50*P28) + IF(H28=3,10000*P28,50*P28) + 200*P28 + VLOOKUP(I28,List!$B$3:$C$5,2,0)*P28 + VLOOKUP(J28,List!$E$3:$F$5,2,0)*P28 + T28*2 + S28*4 + U28*1000 + V28*100 +VLOOKUP(W28,List!$H$3:$I$13,2,0) - X28*L28*5 - IF(AD28="NA",0,AD28*100) - IF(AF28="NA",0,P28*2) - IF(AH28="X",P28*2,0) - IF(AI28="X",P28*2,0) - IF(AJ28="X",P28*2,0) - IF(AK28="X",L28*2,0) - IF(AL28="X",P28*2,0) - IF(AM28="X",P28*2,0) - IF(AN28="X",P28*2,0) - IF(AQ28="X",P28*2,0) - IF(AO28="X",P28*5,0)</f>
        <v>0</v>
      </c>
      <c r="D28" s="64">
        <f t="shared" si="0"/>
        <v>0</v>
      </c>
      <c r="E28" s="93">
        <f t="shared" si="1"/>
        <v>0</v>
      </c>
      <c r="F28" s="64">
        <f t="shared" si="2"/>
        <v>21</v>
      </c>
      <c r="G28" s="28">
        <v>4.16</v>
      </c>
      <c r="H28" s="28">
        <v>2</v>
      </c>
      <c r="I28" s="28" t="s">
        <v>83</v>
      </c>
      <c r="J28" s="28" t="s">
        <v>83</v>
      </c>
      <c r="K28" s="3">
        <v>0</v>
      </c>
      <c r="L28" s="113">
        <v>0</v>
      </c>
      <c r="M28" s="113">
        <v>0</v>
      </c>
      <c r="N28" s="113">
        <v>0</v>
      </c>
      <c r="O28" s="113">
        <v>0</v>
      </c>
      <c r="P28" s="113">
        <v>0</v>
      </c>
      <c r="Q28" s="113">
        <v>0</v>
      </c>
      <c r="R28" s="113">
        <v>0</v>
      </c>
      <c r="S28" s="113">
        <v>0</v>
      </c>
      <c r="T28" s="113">
        <v>0</v>
      </c>
      <c r="U28" s="113">
        <v>0</v>
      </c>
      <c r="V28" s="114">
        <v>0</v>
      </c>
      <c r="W28" s="113" t="s">
        <v>148</v>
      </c>
      <c r="X28" s="78">
        <v>1</v>
      </c>
      <c r="Y28" s="37" t="s">
        <v>77</v>
      </c>
      <c r="Z28" s="37" t="s">
        <v>27</v>
      </c>
      <c r="AA28" s="38"/>
      <c r="AB28" s="37" t="s">
        <v>27</v>
      </c>
      <c r="AC28" s="37" t="s">
        <v>27</v>
      </c>
      <c r="AD28" s="82" t="s">
        <v>27</v>
      </c>
      <c r="AE28" s="36"/>
      <c r="AF28" s="38" t="s">
        <v>165</v>
      </c>
      <c r="AG28" s="36"/>
      <c r="AH28" s="38" t="s">
        <v>165</v>
      </c>
      <c r="AI28" s="38" t="s">
        <v>165</v>
      </c>
      <c r="AJ28" s="38" t="s">
        <v>165</v>
      </c>
      <c r="AK28" s="38" t="s">
        <v>165</v>
      </c>
      <c r="AL28" s="38" t="s">
        <v>165</v>
      </c>
      <c r="AM28" s="38" t="s">
        <v>165</v>
      </c>
      <c r="AN28" s="38" t="s">
        <v>165</v>
      </c>
      <c r="AO28" s="38" t="s">
        <v>165</v>
      </c>
      <c r="AP28" s="37" t="s">
        <v>27</v>
      </c>
      <c r="AQ28" s="37" t="s">
        <v>27</v>
      </c>
      <c r="AR28" s="36" t="s">
        <v>113</v>
      </c>
    </row>
    <row r="29" spans="1:44" ht="15" thickBot="1" x14ac:dyDescent="0.4">
      <c r="A29" s="32" t="s">
        <v>50</v>
      </c>
      <c r="B29" s="33" t="s">
        <v>6</v>
      </c>
      <c r="C29" s="64">
        <f>IF(G29=34.5,500*P29,50*P29) + IF(H29=3,10000*P29,50*P29) + 200*P29 + VLOOKUP(I29,List!$B$3:$C$5,2,0)*P29 + VLOOKUP(J29,List!$E$3:$F$5,2,0)*P29 + T29*2 + S29*4 + U29*1000 + V29*100 +VLOOKUP(W29,List!$H$3:$I$13,2,0) - X29*L29*5 - IF(AD29="NA",0,AD29*100) - IF(AF29="NA",0,P29*2) - IF(AH29="X",P29*2,0) - IF(AI29="X",P29*2,0) - IF(AJ29="X",P29*2,0) - IF(AK29="X",L29*2,0) - IF(AL29="X",P29*2,0) - IF(AM29="X",P29*2,0) - IF(AN29="X",P29*2,0) - IF(AQ29="X",P29*2,0) - IF(AO29="X",P29*5,0)</f>
        <v>0</v>
      </c>
      <c r="D29" s="64">
        <f t="shared" si="0"/>
        <v>0</v>
      </c>
      <c r="E29" s="93">
        <f t="shared" si="1"/>
        <v>0</v>
      </c>
      <c r="F29" s="64">
        <f t="shared" si="2"/>
        <v>21</v>
      </c>
      <c r="G29" s="28">
        <v>4.16</v>
      </c>
      <c r="H29" s="28">
        <v>2</v>
      </c>
      <c r="I29" s="28" t="s">
        <v>83</v>
      </c>
      <c r="J29" s="28" t="s">
        <v>83</v>
      </c>
      <c r="K29" s="3">
        <v>2</v>
      </c>
      <c r="L29" s="117">
        <v>0</v>
      </c>
      <c r="M29" s="113">
        <v>0</v>
      </c>
      <c r="N29" s="117">
        <v>0</v>
      </c>
      <c r="O29" s="117">
        <v>0</v>
      </c>
      <c r="P29" s="117">
        <v>0</v>
      </c>
      <c r="Q29" s="117">
        <v>0</v>
      </c>
      <c r="R29" s="117">
        <v>0.03</v>
      </c>
      <c r="S29" s="117">
        <v>0</v>
      </c>
      <c r="T29" s="113">
        <v>0</v>
      </c>
      <c r="U29" s="113">
        <v>0</v>
      </c>
      <c r="V29" s="114">
        <v>0</v>
      </c>
      <c r="W29" s="113" t="s">
        <v>148</v>
      </c>
      <c r="X29" s="78">
        <v>1</v>
      </c>
      <c r="Y29" s="37" t="s">
        <v>77</v>
      </c>
      <c r="Z29" s="37" t="s">
        <v>27</v>
      </c>
      <c r="AA29" s="38"/>
      <c r="AB29" s="37" t="s">
        <v>27</v>
      </c>
      <c r="AC29" s="37" t="s">
        <v>27</v>
      </c>
      <c r="AD29" s="82" t="s">
        <v>27</v>
      </c>
      <c r="AE29" s="36"/>
      <c r="AF29" s="38" t="s">
        <v>165</v>
      </c>
      <c r="AG29" s="36"/>
      <c r="AH29" s="38" t="s">
        <v>165</v>
      </c>
      <c r="AI29" s="38" t="s">
        <v>165</v>
      </c>
      <c r="AJ29" s="38" t="s">
        <v>165</v>
      </c>
      <c r="AK29" s="38" t="s">
        <v>165</v>
      </c>
      <c r="AL29" s="38" t="s">
        <v>165</v>
      </c>
      <c r="AM29" s="38" t="s">
        <v>165</v>
      </c>
      <c r="AN29" s="38" t="s">
        <v>165</v>
      </c>
      <c r="AO29" s="38" t="s">
        <v>165</v>
      </c>
      <c r="AP29" s="37" t="s">
        <v>27</v>
      </c>
      <c r="AQ29" s="37" t="s">
        <v>27</v>
      </c>
      <c r="AR29" s="36" t="s">
        <v>113</v>
      </c>
    </row>
    <row r="30" spans="1:44" ht="15" thickBot="1" x14ac:dyDescent="0.4">
      <c r="A30" s="5"/>
      <c r="B30" s="6"/>
      <c r="C30" s="64">
        <f>SUM(C4:C29)</f>
        <v>23138.766190476192</v>
      </c>
      <c r="D30" s="64">
        <f>SUM(D4:D29)</f>
        <v>26242.566666666666</v>
      </c>
      <c r="E30" s="93">
        <f>SUM(E4:E29)</f>
        <v>1</v>
      </c>
      <c r="F30" s="94"/>
      <c r="G30" s="6"/>
      <c r="H30" s="6"/>
      <c r="I30" s="6"/>
      <c r="J30" s="6"/>
      <c r="K30" s="6"/>
      <c r="L30" s="31">
        <f t="shared" ref="L30:V30" si="3">SUM(L4:L29)</f>
        <v>9892</v>
      </c>
      <c r="M30" s="31">
        <f t="shared" si="3"/>
        <v>43</v>
      </c>
      <c r="N30" s="31">
        <f t="shared" si="3"/>
        <v>82</v>
      </c>
      <c r="O30" s="31">
        <f t="shared" si="3"/>
        <v>0</v>
      </c>
      <c r="P30" s="31">
        <f t="shared" si="3"/>
        <v>122.86</v>
      </c>
      <c r="Q30" s="31">
        <f t="shared" si="3"/>
        <v>87.54</v>
      </c>
      <c r="R30" s="31">
        <f t="shared" si="3"/>
        <v>54.080000000000005</v>
      </c>
      <c r="S30" s="28">
        <f t="shared" si="3"/>
        <v>257</v>
      </c>
      <c r="T30" s="47">
        <f t="shared" si="3"/>
        <v>0</v>
      </c>
      <c r="U30" s="30">
        <f t="shared" si="3"/>
        <v>0</v>
      </c>
      <c r="V30" s="30">
        <f t="shared" si="3"/>
        <v>7</v>
      </c>
      <c r="W30" s="29"/>
      <c r="X30" s="6"/>
      <c r="Y30" s="20"/>
      <c r="Z30" s="6"/>
      <c r="AA30" s="6"/>
      <c r="AB30" s="6"/>
      <c r="AC30" s="6"/>
      <c r="AD30" s="7"/>
      <c r="AP30" s="6"/>
      <c r="AQ30" s="6"/>
    </row>
    <row r="31" spans="1:44" x14ac:dyDescent="0.35">
      <c r="D31" s="69" t="s">
        <v>80</v>
      </c>
      <c r="E31" s="69"/>
      <c r="F31" s="69"/>
      <c r="G31" s="69"/>
      <c r="K31" s="68"/>
      <c r="L31" s="12"/>
      <c r="M31" s="12"/>
      <c r="N31" s="12"/>
      <c r="O31" s="12"/>
      <c r="P31" s="12"/>
      <c r="Q31" s="12"/>
      <c r="R31" s="12"/>
      <c r="S31" s="2"/>
      <c r="X31" s="148" t="s">
        <v>36</v>
      </c>
      <c r="Y31" s="149"/>
      <c r="Z31" s="150"/>
    </row>
    <row r="32" spans="1:44" x14ac:dyDescent="0.35">
      <c r="D32" s="65" t="s">
        <v>81</v>
      </c>
      <c r="E32" s="90"/>
      <c r="F32" s="90"/>
      <c r="G32" s="90"/>
      <c r="K32" s="68"/>
      <c r="L32" s="12"/>
      <c r="M32" s="12"/>
      <c r="N32" s="12"/>
      <c r="O32" s="12"/>
      <c r="P32" s="12"/>
      <c r="Q32" s="12"/>
      <c r="R32" s="12"/>
      <c r="X32" s="24"/>
      <c r="Y32" s="137" t="s">
        <v>53</v>
      </c>
      <c r="Z32" s="138"/>
    </row>
    <row r="33" spans="4:30" x14ac:dyDescent="0.35">
      <c r="D33" s="66" t="s">
        <v>82</v>
      </c>
      <c r="E33" s="91"/>
      <c r="F33" s="91"/>
      <c r="G33" s="91"/>
      <c r="K33" s="68"/>
      <c r="L33" s="12"/>
      <c r="M33" s="12"/>
      <c r="N33" s="12"/>
      <c r="O33" s="12"/>
      <c r="P33" s="12"/>
      <c r="Q33" s="12"/>
      <c r="R33" s="12"/>
      <c r="X33" s="25"/>
      <c r="Y33" s="137" t="s">
        <v>75</v>
      </c>
      <c r="Z33" s="138"/>
    </row>
    <row r="34" spans="4:30" x14ac:dyDescent="0.35">
      <c r="D34" s="67" t="s">
        <v>83</v>
      </c>
      <c r="E34" s="92"/>
      <c r="F34" s="92"/>
      <c r="G34" s="92"/>
      <c r="K34" s="68"/>
      <c r="L34" s="12"/>
      <c r="M34" s="12"/>
      <c r="N34" s="12"/>
      <c r="O34" s="12"/>
      <c r="P34" s="12"/>
      <c r="Q34" s="12"/>
      <c r="R34" s="12"/>
      <c r="X34" s="26"/>
      <c r="Y34" s="137" t="s">
        <v>101</v>
      </c>
      <c r="Z34" s="138"/>
      <c r="AD34" s="15"/>
    </row>
    <row r="35" spans="4:30" ht="15.65" customHeight="1" thickBot="1" x14ac:dyDescent="0.4">
      <c r="K35" s="15"/>
      <c r="L35" s="15"/>
      <c r="M35" s="15"/>
      <c r="N35" s="15"/>
      <c r="O35" s="15"/>
      <c r="P35" s="15"/>
      <c r="Q35" s="15"/>
      <c r="R35" s="15"/>
      <c r="X35" s="27"/>
      <c r="Y35" s="139" t="s">
        <v>76</v>
      </c>
      <c r="Z35" s="140"/>
    </row>
    <row r="36" spans="4:30" ht="43.5" x14ac:dyDescent="0.35">
      <c r="O36" s="49"/>
      <c r="P36" s="17" t="s">
        <v>119</v>
      </c>
      <c r="Q36" s="17" t="s">
        <v>120</v>
      </c>
      <c r="R36" s="17" t="s">
        <v>121</v>
      </c>
      <c r="S36" s="17" t="s">
        <v>117</v>
      </c>
    </row>
    <row r="37" spans="4:30" x14ac:dyDescent="0.35">
      <c r="O37" s="49"/>
      <c r="P37" s="17" t="s">
        <v>118</v>
      </c>
      <c r="Q37" s="17" t="s">
        <v>118</v>
      </c>
      <c r="R37" s="17" t="s">
        <v>118</v>
      </c>
      <c r="S37" s="17" t="s">
        <v>118</v>
      </c>
    </row>
    <row r="38" spans="4:30" x14ac:dyDescent="0.35">
      <c r="O38" s="50" t="s">
        <v>115</v>
      </c>
      <c r="P38" s="52">
        <f>SUM(P4:P6)</f>
        <v>0.29000000000000048</v>
      </c>
      <c r="Q38" s="52">
        <f>SUM(Q4:Q6)</f>
        <v>28.64</v>
      </c>
      <c r="R38" s="52">
        <f>SUM(R4:R6)</f>
        <v>0.91</v>
      </c>
      <c r="S38" s="52">
        <f>SUM(P38:R38)</f>
        <v>29.84</v>
      </c>
    </row>
    <row r="39" spans="4:30" x14ac:dyDescent="0.35">
      <c r="O39" s="50" t="s">
        <v>116</v>
      </c>
      <c r="P39" s="52">
        <f>SUM(P7:P29)</f>
        <v>122.57000000000001</v>
      </c>
      <c r="Q39" s="52">
        <f>SUM(Q7:Q29)</f>
        <v>58.9</v>
      </c>
      <c r="R39" s="52">
        <f>SUM(R7:R29)</f>
        <v>53.170000000000009</v>
      </c>
      <c r="S39" s="52">
        <f>SUM(P39:R39)</f>
        <v>234.64000000000001</v>
      </c>
    </row>
    <row r="40" spans="4:30" x14ac:dyDescent="0.35">
      <c r="O40" s="50" t="s">
        <v>117</v>
      </c>
      <c r="P40" s="52">
        <f>SUM(P38:P39)</f>
        <v>122.86000000000001</v>
      </c>
      <c r="Q40" s="52">
        <f>SUM(Q38:Q39)</f>
        <v>87.539999999999992</v>
      </c>
      <c r="R40" s="52">
        <f>SUM(R38:R39)</f>
        <v>54.080000000000005</v>
      </c>
      <c r="S40" s="52">
        <f>SUM(P40:R40)</f>
        <v>264.48</v>
      </c>
    </row>
    <row r="41" spans="4:30" ht="43.5" x14ac:dyDescent="0.35">
      <c r="O41" s="49"/>
      <c r="P41" s="17" t="s">
        <v>122</v>
      </c>
      <c r="Q41" s="17" t="s">
        <v>122</v>
      </c>
      <c r="R41" s="17" t="s">
        <v>122</v>
      </c>
      <c r="S41" s="17" t="s">
        <v>122</v>
      </c>
    </row>
    <row r="42" spans="4:30" x14ac:dyDescent="0.35">
      <c r="O42" s="50" t="s">
        <v>115</v>
      </c>
      <c r="P42" s="51">
        <f t="shared" ref="P42:S44" si="4">P38/$S$40</f>
        <v>1.0964912280701771E-3</v>
      </c>
      <c r="Q42" s="51">
        <f t="shared" si="4"/>
        <v>0.10828796128251664</v>
      </c>
      <c r="R42" s="51">
        <f t="shared" si="4"/>
        <v>3.4407138535995159E-3</v>
      </c>
      <c r="S42" s="51">
        <f t="shared" si="4"/>
        <v>0.11282516636418632</v>
      </c>
    </row>
    <row r="43" spans="4:30" x14ac:dyDescent="0.35">
      <c r="O43" s="50" t="s">
        <v>116</v>
      </c>
      <c r="P43" s="51">
        <f t="shared" si="4"/>
        <v>0.46343768905021171</v>
      </c>
      <c r="Q43" s="51">
        <f t="shared" si="4"/>
        <v>0.22270114942528735</v>
      </c>
      <c r="R43" s="51">
        <f t="shared" si="4"/>
        <v>0.20103599516031459</v>
      </c>
      <c r="S43" s="51">
        <f t="shared" si="4"/>
        <v>0.88717483363581362</v>
      </c>
    </row>
    <row r="44" spans="4:30" x14ac:dyDescent="0.35">
      <c r="O44" s="50" t="s">
        <v>117</v>
      </c>
      <c r="P44" s="51">
        <f t="shared" si="4"/>
        <v>0.46453418027828192</v>
      </c>
      <c r="Q44" s="51">
        <f t="shared" si="4"/>
        <v>0.33098911070780396</v>
      </c>
      <c r="R44" s="51">
        <f t="shared" si="4"/>
        <v>0.2044767090139141</v>
      </c>
      <c r="S44" s="51">
        <f t="shared" si="4"/>
        <v>1</v>
      </c>
    </row>
    <row r="45" spans="4:30" ht="43.5" x14ac:dyDescent="0.35">
      <c r="O45" s="49"/>
      <c r="P45" s="17" t="s">
        <v>123</v>
      </c>
      <c r="Q45" s="17" t="s">
        <v>123</v>
      </c>
      <c r="R45" s="17" t="s">
        <v>123</v>
      </c>
      <c r="S45" s="17"/>
    </row>
    <row r="46" spans="4:30" x14ac:dyDescent="0.35">
      <c r="O46" s="50" t="s">
        <v>115</v>
      </c>
      <c r="P46" s="51">
        <f>P38/$S$38</f>
        <v>9.7184986595174432E-3</v>
      </c>
      <c r="Q46" s="51">
        <f>Q38/$S$38</f>
        <v>0.95978552278820373</v>
      </c>
      <c r="R46" s="51">
        <f>R38/$S$38</f>
        <v>3.049597855227882E-2</v>
      </c>
      <c r="S46" s="53"/>
    </row>
    <row r="47" spans="4:30" ht="43.5" x14ac:dyDescent="0.35">
      <c r="O47" s="49"/>
      <c r="P47" s="17" t="s">
        <v>124</v>
      </c>
      <c r="Q47" s="17" t="s">
        <v>124</v>
      </c>
      <c r="R47" s="17" t="s">
        <v>124</v>
      </c>
      <c r="S47" s="17"/>
    </row>
    <row r="48" spans="4:30" x14ac:dyDescent="0.35">
      <c r="O48" s="50" t="s">
        <v>116</v>
      </c>
      <c r="P48" s="51">
        <f>P39/$S$39</f>
        <v>0.52237470167064437</v>
      </c>
      <c r="Q48" s="51">
        <f>Q39/$S$39</f>
        <v>0.25102284350494375</v>
      </c>
      <c r="R48" s="51">
        <f>R39/$S$39</f>
        <v>0.22660245482441188</v>
      </c>
      <c r="S48" s="53"/>
    </row>
  </sheetData>
  <mergeCells count="8">
    <mergeCell ref="Y34:Z34"/>
    <mergeCell ref="Y35:Z35"/>
    <mergeCell ref="A1:W1"/>
    <mergeCell ref="X1:AG1"/>
    <mergeCell ref="AH1:AR1"/>
    <mergeCell ref="X31:Z31"/>
    <mergeCell ref="Y32:Z32"/>
    <mergeCell ref="Y33:Z33"/>
  </mergeCells>
  <conditionalFormatting sqref="C4:F29">
    <cfRule type="cellIs" dxfId="41" priority="1" operator="between">
      <formula>2999</formula>
      <formula>1201</formula>
    </cfRule>
    <cfRule type="cellIs" dxfId="40" priority="2" operator="lessThan">
      <formula>1200</formula>
    </cfRule>
    <cfRule type="cellIs" dxfId="39" priority="3" operator="greaterThan">
      <formula>3000</formula>
    </cfRule>
  </conditionalFormatting>
  <pageMargins left="0.7" right="0.7" top="0.75" bottom="0.75" header="0.3" footer="0.3"/>
  <pageSetup paperSize="17" scale="4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List!$E$3:$E$5</xm:f>
          </x14:formula1>
          <xm:sqref>J4:J29</xm:sqref>
        </x14:dataValidation>
        <x14:dataValidation type="list" allowBlank="1" showInputMessage="1" showErrorMessage="1">
          <x14:formula1>
            <xm:f>List!$B$3:$B$5</xm:f>
          </x14:formula1>
          <xm:sqref>I4:I29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48"/>
  <sheetViews>
    <sheetView topLeftCell="A13" workbookViewId="0">
      <pane xSplit="1" topLeftCell="B1" activePane="topRight" state="frozen"/>
      <selection pane="topRight" activeCell="J31" sqref="J31"/>
    </sheetView>
  </sheetViews>
  <sheetFormatPr defaultRowHeight="14.5" x14ac:dyDescent="0.35"/>
  <cols>
    <col min="1" max="1" width="21.81640625" style="1" customWidth="1"/>
    <col min="2" max="2" width="11.453125" style="2" customWidth="1"/>
    <col min="3" max="3" width="9.7265625" style="60" hidden="1" customWidth="1"/>
    <col min="4" max="4" width="9.7265625" style="60" customWidth="1"/>
    <col min="5" max="5" width="14" style="60" customWidth="1"/>
    <col min="6" max="6" width="9.7265625" style="60" customWidth="1"/>
    <col min="7" max="7" width="9.7265625" style="2" customWidth="1"/>
    <col min="8" max="8" width="8" style="2" customWidth="1"/>
    <col min="9" max="9" width="11.453125" style="2" customWidth="1"/>
    <col min="10" max="10" width="10" style="2" customWidth="1"/>
    <col min="11" max="11" width="12.1796875" style="2" customWidth="1"/>
    <col min="12" max="12" width="9.1796875" customWidth="1"/>
    <col min="13" max="13" width="11.81640625" customWidth="1"/>
    <col min="14" max="15" width="9.1796875" customWidth="1"/>
    <col min="16" max="17" width="11.7265625" customWidth="1"/>
    <col min="18" max="18" width="11.453125" customWidth="1"/>
    <col min="19" max="23" width="14" customWidth="1"/>
    <col min="24" max="24" width="13" customWidth="1"/>
    <col min="25" max="25" width="11.1796875" style="16" customWidth="1"/>
    <col min="26" max="26" width="11.1796875" style="2" bestFit="1" customWidth="1"/>
    <col min="27" max="28" width="10.26953125" style="2" customWidth="1"/>
    <col min="29" max="29" width="13.7265625" style="2" customWidth="1"/>
    <col min="30" max="30" width="12" customWidth="1"/>
    <col min="31" max="31" width="13.26953125" customWidth="1"/>
    <col min="32" max="33" width="10.7265625" customWidth="1"/>
    <col min="34" max="41" width="12.81640625" customWidth="1"/>
    <col min="42" max="43" width="11" customWidth="1"/>
    <col min="44" max="44" width="12.81640625" customWidth="1"/>
  </cols>
  <sheetData>
    <row r="1" spans="1:44" x14ac:dyDescent="0.35">
      <c r="A1" s="141" t="s">
        <v>102</v>
      </c>
      <c r="B1" s="141"/>
      <c r="C1" s="141"/>
      <c r="D1" s="141"/>
      <c r="E1" s="141"/>
      <c r="F1" s="141"/>
      <c r="G1" s="141"/>
      <c r="H1" s="141"/>
      <c r="I1" s="141"/>
      <c r="J1" s="141"/>
      <c r="K1" s="141"/>
      <c r="L1" s="141"/>
      <c r="M1" s="141"/>
      <c r="N1" s="141"/>
      <c r="O1" s="141"/>
      <c r="P1" s="141"/>
      <c r="Q1" s="141"/>
      <c r="R1" s="141"/>
      <c r="S1" s="141"/>
      <c r="T1" s="141"/>
      <c r="U1" s="141"/>
      <c r="V1" s="141"/>
      <c r="W1" s="141"/>
      <c r="X1" s="142" t="s">
        <v>88</v>
      </c>
      <c r="Y1" s="143"/>
      <c r="Z1" s="143"/>
      <c r="AA1" s="143"/>
      <c r="AB1" s="143"/>
      <c r="AC1" s="143"/>
      <c r="AD1" s="143"/>
      <c r="AE1" s="143"/>
      <c r="AF1" s="143"/>
      <c r="AG1" s="144"/>
      <c r="AH1" s="145" t="s">
        <v>92</v>
      </c>
      <c r="AI1" s="146"/>
      <c r="AJ1" s="146"/>
      <c r="AK1" s="146"/>
      <c r="AL1" s="146"/>
      <c r="AM1" s="146"/>
      <c r="AN1" s="146"/>
      <c r="AO1" s="146"/>
      <c r="AP1" s="146"/>
      <c r="AQ1" s="146"/>
      <c r="AR1" s="147"/>
    </row>
    <row r="2" spans="1:44" x14ac:dyDescent="0.35">
      <c r="A2" s="131" t="s">
        <v>154</v>
      </c>
      <c r="B2" s="131"/>
      <c r="C2" s="131"/>
      <c r="D2" s="131"/>
      <c r="E2" s="131"/>
      <c r="F2" s="131"/>
      <c r="G2" s="131" t="s">
        <v>153</v>
      </c>
      <c r="H2" s="131" t="s">
        <v>153</v>
      </c>
      <c r="I2" s="131" t="s">
        <v>153</v>
      </c>
      <c r="J2" s="131" t="s">
        <v>153</v>
      </c>
      <c r="K2" s="131"/>
      <c r="L2" s="131" t="s">
        <v>153</v>
      </c>
      <c r="M2" s="131"/>
      <c r="N2" s="131"/>
      <c r="O2" s="131"/>
      <c r="P2" s="131" t="s">
        <v>153</v>
      </c>
      <c r="Q2" s="131"/>
      <c r="R2" s="131"/>
      <c r="S2" s="131" t="s">
        <v>153</v>
      </c>
      <c r="T2" s="131" t="s">
        <v>153</v>
      </c>
      <c r="U2" s="131" t="s">
        <v>153</v>
      </c>
      <c r="V2" s="131" t="s">
        <v>153</v>
      </c>
      <c r="W2" s="131" t="s">
        <v>153</v>
      </c>
      <c r="X2" s="71" t="s">
        <v>153</v>
      </c>
      <c r="Y2" s="72"/>
      <c r="Z2" s="72"/>
      <c r="AA2" s="72"/>
      <c r="AB2" s="72"/>
      <c r="AC2" s="73"/>
      <c r="AD2" s="72" t="s">
        <v>153</v>
      </c>
      <c r="AE2" s="72"/>
      <c r="AF2" s="72" t="s">
        <v>153</v>
      </c>
      <c r="AG2" s="74"/>
      <c r="AH2" s="132" t="s">
        <v>153</v>
      </c>
      <c r="AI2" s="133" t="s">
        <v>153</v>
      </c>
      <c r="AJ2" s="133" t="s">
        <v>153</v>
      </c>
      <c r="AK2" s="133" t="s">
        <v>153</v>
      </c>
      <c r="AL2" s="133" t="s">
        <v>153</v>
      </c>
      <c r="AM2" s="133" t="s">
        <v>153</v>
      </c>
      <c r="AN2" s="133" t="s">
        <v>153</v>
      </c>
      <c r="AO2" s="133"/>
      <c r="AP2" s="133"/>
      <c r="AQ2" s="133"/>
      <c r="AR2" s="134"/>
    </row>
    <row r="3" spans="1:44" s="18" customFormat="1" ht="87" x14ac:dyDescent="0.35">
      <c r="A3" s="17" t="s">
        <v>24</v>
      </c>
      <c r="B3" s="17" t="s">
        <v>26</v>
      </c>
      <c r="C3" s="17" t="s">
        <v>171</v>
      </c>
      <c r="D3" s="17" t="s">
        <v>171</v>
      </c>
      <c r="E3" s="17" t="s">
        <v>169</v>
      </c>
      <c r="F3" s="17" t="s">
        <v>170</v>
      </c>
      <c r="G3" s="17" t="s">
        <v>25</v>
      </c>
      <c r="H3" s="17" t="s">
        <v>84</v>
      </c>
      <c r="I3" s="17" t="s">
        <v>146</v>
      </c>
      <c r="J3" s="17" t="s">
        <v>147</v>
      </c>
      <c r="K3" s="17" t="s">
        <v>85</v>
      </c>
      <c r="L3" s="17" t="s">
        <v>112</v>
      </c>
      <c r="M3" s="17" t="s">
        <v>125</v>
      </c>
      <c r="N3" s="17" t="s">
        <v>126</v>
      </c>
      <c r="O3" s="17" t="s">
        <v>127</v>
      </c>
      <c r="P3" s="17" t="s">
        <v>105</v>
      </c>
      <c r="Q3" s="17" t="s">
        <v>106</v>
      </c>
      <c r="R3" s="17" t="s">
        <v>52</v>
      </c>
      <c r="S3" s="17" t="s">
        <v>51</v>
      </c>
      <c r="T3" s="17" t="s">
        <v>86</v>
      </c>
      <c r="U3" s="17" t="s">
        <v>114</v>
      </c>
      <c r="V3" s="17" t="s">
        <v>87</v>
      </c>
      <c r="W3" s="17" t="s">
        <v>149</v>
      </c>
      <c r="X3" s="22" t="s">
        <v>152</v>
      </c>
      <c r="Y3" s="22" t="s">
        <v>34</v>
      </c>
      <c r="Z3" s="22" t="s">
        <v>78</v>
      </c>
      <c r="AA3" s="22" t="s">
        <v>74</v>
      </c>
      <c r="AB3" s="22" t="s">
        <v>79</v>
      </c>
      <c r="AC3" s="21" t="s">
        <v>89</v>
      </c>
      <c r="AD3" s="22" t="s">
        <v>54</v>
      </c>
      <c r="AE3" s="22" t="s">
        <v>91</v>
      </c>
      <c r="AF3" s="23" t="s">
        <v>90</v>
      </c>
      <c r="AG3" s="23" t="s">
        <v>100</v>
      </c>
      <c r="AH3" s="19" t="s">
        <v>93</v>
      </c>
      <c r="AI3" s="19" t="s">
        <v>94</v>
      </c>
      <c r="AJ3" s="19" t="s">
        <v>95</v>
      </c>
      <c r="AK3" s="19" t="s">
        <v>103</v>
      </c>
      <c r="AL3" s="19" t="s">
        <v>172</v>
      </c>
      <c r="AM3" s="19" t="s">
        <v>97</v>
      </c>
      <c r="AN3" s="19" t="s">
        <v>104</v>
      </c>
      <c r="AO3" s="19" t="s">
        <v>108</v>
      </c>
      <c r="AP3" s="17" t="s">
        <v>37</v>
      </c>
      <c r="AQ3" s="17" t="s">
        <v>98</v>
      </c>
      <c r="AR3" s="19" t="s">
        <v>99</v>
      </c>
    </row>
    <row r="4" spans="1:44" x14ac:dyDescent="0.35">
      <c r="A4" s="32" t="s">
        <v>18</v>
      </c>
      <c r="B4" s="33" t="s">
        <v>107</v>
      </c>
      <c r="C4" s="64">
        <f>IF(G4=34.5,500*P4,50*P4) + IF(H4=3,10000*P4,50*P4) + 200*P4 + VLOOKUP(I4,List!$B$3:$C$5,2,0)*P4 + VLOOKUP(J4,List!$E$3:$F$5,2,0)*P4 + T4*2 + S4*4 + U4*1000 + V4*100 +VLOOKUP(W4,List!$H$3:$I$13,2,0) - X4*L4*5 - IF(AD4="NA",0,AD4*100) - IF(AF4="NA",0,P4*2) - IF(AH4="X",P4*2,0) - IF(AI4="X",P4*2,0) - IF(AJ4="X",P4*2,0) - IF(AK4="X",L4*2,0) - IF(AL4="X",P4*2,0) - IF(AM4="X",P4*2,0) - IF(AN4="X",P4*2,0) - IF(AQ4="X",P4*2,0) - IF(AO4="X",P4*5,0)</f>
        <v>522</v>
      </c>
      <c r="D4" s="64">
        <f>IF(C4&lt;0,0,C4)</f>
        <v>522</v>
      </c>
      <c r="E4" s="93">
        <f>C4/$C$30</f>
        <v>1.436680131818613E-2</v>
      </c>
      <c r="F4" s="64">
        <f>RANK(C4,$C$4:$C$29)</f>
        <v>20</v>
      </c>
      <c r="G4" s="28">
        <v>34.5</v>
      </c>
      <c r="H4" s="28">
        <v>3</v>
      </c>
      <c r="I4" s="28" t="s">
        <v>81</v>
      </c>
      <c r="J4" s="28" t="s">
        <v>81</v>
      </c>
      <c r="K4" s="110">
        <v>3437</v>
      </c>
      <c r="L4" s="111">
        <v>89</v>
      </c>
      <c r="M4" s="111">
        <v>0</v>
      </c>
      <c r="N4" s="111">
        <v>0</v>
      </c>
      <c r="O4" s="111">
        <v>0</v>
      </c>
      <c r="P4" s="116">
        <v>0</v>
      </c>
      <c r="Q4" s="116">
        <v>0</v>
      </c>
      <c r="R4" s="116">
        <v>0.02</v>
      </c>
      <c r="S4" s="116">
        <v>0</v>
      </c>
      <c r="T4" s="116">
        <v>0</v>
      </c>
      <c r="U4" s="116">
        <v>0</v>
      </c>
      <c r="V4" s="114">
        <v>0</v>
      </c>
      <c r="W4" s="113">
        <v>4</v>
      </c>
      <c r="X4" s="75">
        <v>0</v>
      </c>
      <c r="Y4" s="37" t="s">
        <v>77</v>
      </c>
      <c r="Z4" s="36"/>
      <c r="AA4" s="37" t="s">
        <v>27</v>
      </c>
      <c r="AB4" s="36"/>
      <c r="AC4" s="38"/>
      <c r="AD4" s="83" t="s">
        <v>27</v>
      </c>
      <c r="AE4" s="38"/>
      <c r="AF4" s="38" t="s">
        <v>165</v>
      </c>
      <c r="AG4" s="38" t="s">
        <v>165</v>
      </c>
      <c r="AH4" s="38" t="s">
        <v>165</v>
      </c>
      <c r="AI4" s="38" t="s">
        <v>165</v>
      </c>
      <c r="AJ4" s="38" t="s">
        <v>165</v>
      </c>
      <c r="AK4" s="38" t="s">
        <v>165</v>
      </c>
      <c r="AL4" s="38" t="s">
        <v>165</v>
      </c>
      <c r="AM4" s="38" t="s">
        <v>165</v>
      </c>
      <c r="AN4" s="38" t="s">
        <v>165</v>
      </c>
      <c r="AO4" s="37" t="s">
        <v>27</v>
      </c>
      <c r="AP4" s="40"/>
      <c r="AQ4" s="38" t="s">
        <v>165</v>
      </c>
      <c r="AR4" s="36" t="s">
        <v>113</v>
      </c>
    </row>
    <row r="5" spans="1:44" x14ac:dyDescent="0.35">
      <c r="A5" s="32" t="s">
        <v>19</v>
      </c>
      <c r="B5" s="33" t="s">
        <v>107</v>
      </c>
      <c r="C5" s="64">
        <f>IF(G5=34.5,500*P5,50*P5) + IF(H5=3,10000*P5,50*P5) + 200*P5 + VLOOKUP(I5,List!$B$3:$C$5,2,0)*P5 + VLOOKUP(J5,List!$E$3:$F$5,2,0)*P5 + T5*2 + S5*4 + U5*1000 + V5*100 +VLOOKUP(W5,List!$H$3:$I$13,2,0) - X5*L5*5 - IF(AD5="NA",0,AD5*100) - IF(AF5="NA",0,P5*2) - IF(AH5="X",P5*2,0) - IF(AI5="X",P5*2,0) - IF(AJ5="X",P5*2,0) - IF(AK5="X",L5*2,0) - IF(AL5="X",P5*2,0) - IF(AM5="X",P5*2,0) - IF(AN5="X",P5*2,0) - IF(AQ5="X",P5*2,0) - IF(AO5="X",P5*5,0)</f>
        <v>-169.20333333333269</v>
      </c>
      <c r="D5" s="64">
        <f t="shared" ref="D5:D29" si="0">IF(C5&lt;0,0,C5)</f>
        <v>0</v>
      </c>
      <c r="E5" s="93">
        <f t="shared" ref="E5:E29" si="1">C5/$C$30</f>
        <v>-4.656916996886612E-3</v>
      </c>
      <c r="F5" s="64">
        <f t="shared" ref="F5:F29" si="2">RANK(C5,$C$4:$C$29)</f>
        <v>25</v>
      </c>
      <c r="G5" s="28">
        <v>34.5</v>
      </c>
      <c r="H5" s="28">
        <v>2</v>
      </c>
      <c r="I5" s="28" t="s">
        <v>179</v>
      </c>
      <c r="J5" s="28" t="s">
        <v>81</v>
      </c>
      <c r="K5" s="3">
        <v>9582</v>
      </c>
      <c r="L5" s="113">
        <v>586</v>
      </c>
      <c r="M5" s="113">
        <v>0</v>
      </c>
      <c r="N5" s="113">
        <v>24</v>
      </c>
      <c r="O5" s="113">
        <v>0</v>
      </c>
      <c r="P5" s="116">
        <v>1.2700000000000005</v>
      </c>
      <c r="Q5" s="116">
        <v>15.899999999999999</v>
      </c>
      <c r="R5" s="114">
        <v>0.39</v>
      </c>
      <c r="S5" s="114">
        <v>0</v>
      </c>
      <c r="T5" s="114">
        <v>0</v>
      </c>
      <c r="U5" s="114">
        <v>0</v>
      </c>
      <c r="V5" s="114">
        <v>0</v>
      </c>
      <c r="W5" s="113">
        <v>1</v>
      </c>
      <c r="X5" s="106">
        <v>0.36</v>
      </c>
      <c r="Y5" s="37" t="s">
        <v>77</v>
      </c>
      <c r="Z5" s="39"/>
      <c r="AA5" s="37" t="s">
        <v>27</v>
      </c>
      <c r="AB5" s="36"/>
      <c r="AC5" s="36"/>
      <c r="AD5" s="80">
        <v>0.33333333333333331</v>
      </c>
      <c r="AE5" s="38"/>
      <c r="AF5" s="38" t="s">
        <v>165</v>
      </c>
      <c r="AG5" s="38" t="s">
        <v>165</v>
      </c>
      <c r="AH5" s="38" t="s">
        <v>165</v>
      </c>
      <c r="AI5" s="38" t="s">
        <v>165</v>
      </c>
      <c r="AJ5" s="38" t="s">
        <v>165</v>
      </c>
      <c r="AK5" s="38" t="s">
        <v>165</v>
      </c>
      <c r="AL5" s="38" t="s">
        <v>165</v>
      </c>
      <c r="AM5" s="38" t="s">
        <v>165</v>
      </c>
      <c r="AN5" s="38" t="s">
        <v>165</v>
      </c>
      <c r="AO5" s="37" t="s">
        <v>27</v>
      </c>
      <c r="AP5" s="38"/>
      <c r="AQ5" s="38" t="s">
        <v>165</v>
      </c>
      <c r="AR5" s="36" t="s">
        <v>113</v>
      </c>
    </row>
    <row r="6" spans="1:44" x14ac:dyDescent="0.35">
      <c r="A6" s="32" t="s">
        <v>20</v>
      </c>
      <c r="B6" s="33" t="s">
        <v>107</v>
      </c>
      <c r="C6" s="64">
        <f>IF(G6=34.5,500*P6,50*P6) + IF(H6=3,10000*P6,50*P6) + 200*P6 + VLOOKUP(I6,List!$B$3:$C$5,2,0)*P6 + VLOOKUP(J6,List!$E$3:$F$5,2,0)*P6 + T6*2 + S6*4 + U6*1000 + V6*100 +VLOOKUP(W6,List!$H$3:$I$13,2,0) - X6*L6*5 - IF(AD6="NA",0,AD6*100) - IF(AF6="NA",0,P6*2) - IF(AH6="X",P6*2,0) - IF(AI6="X",P6*2,0) - IF(AJ6="X",P6*2,0) - IF(AK6="X",L6*2,0) - IF(AL6="X",P6*2,0) - IF(AM6="X",P6*2,0) - IF(AN6="X",P6*2,0) - IF(AQ6="X",P6*2,0) - IF(AO6="X",P6*5,0)</f>
        <v>3197.2800000000011</v>
      </c>
      <c r="D6" s="64">
        <f t="shared" si="0"/>
        <v>3197.2800000000011</v>
      </c>
      <c r="E6" s="93">
        <f t="shared" si="1"/>
        <v>8.7997483752126751E-2</v>
      </c>
      <c r="F6" s="64">
        <f t="shared" si="2"/>
        <v>4</v>
      </c>
      <c r="G6" s="28">
        <v>34.5</v>
      </c>
      <c r="H6" s="28">
        <v>2</v>
      </c>
      <c r="I6" s="28" t="s">
        <v>179</v>
      </c>
      <c r="J6" s="28" t="s">
        <v>81</v>
      </c>
      <c r="K6" s="3">
        <v>11621</v>
      </c>
      <c r="L6" s="113">
        <v>236</v>
      </c>
      <c r="M6" s="113">
        <v>0</v>
      </c>
      <c r="N6" s="113">
        <v>20</v>
      </c>
      <c r="O6" s="113">
        <v>0</v>
      </c>
      <c r="P6" s="130">
        <v>3.32</v>
      </c>
      <c r="Q6" s="130">
        <v>4.62</v>
      </c>
      <c r="R6" s="114">
        <v>0.5</v>
      </c>
      <c r="S6" s="114">
        <v>0</v>
      </c>
      <c r="T6" s="114">
        <v>0</v>
      </c>
      <c r="U6" s="114">
        <v>0</v>
      </c>
      <c r="V6" s="114">
        <v>0</v>
      </c>
      <c r="W6" s="113">
        <v>2</v>
      </c>
      <c r="X6" s="77">
        <v>7.0000000000000007E-2</v>
      </c>
      <c r="Y6" s="37" t="s">
        <v>77</v>
      </c>
      <c r="Z6" s="39"/>
      <c r="AA6" s="37" t="s">
        <v>27</v>
      </c>
      <c r="AB6" s="36"/>
      <c r="AC6" s="36"/>
      <c r="AD6" s="80">
        <v>0</v>
      </c>
      <c r="AE6" s="38"/>
      <c r="AF6" s="38" t="s">
        <v>165</v>
      </c>
      <c r="AG6" s="38" t="s">
        <v>165</v>
      </c>
      <c r="AH6" s="38" t="s">
        <v>165</v>
      </c>
      <c r="AI6" s="38" t="s">
        <v>165</v>
      </c>
      <c r="AJ6" s="38" t="s">
        <v>165</v>
      </c>
      <c r="AK6" s="38" t="s">
        <v>165</v>
      </c>
      <c r="AL6" s="38" t="s">
        <v>165</v>
      </c>
      <c r="AM6" s="38" t="s">
        <v>165</v>
      </c>
      <c r="AN6" s="38" t="s">
        <v>165</v>
      </c>
      <c r="AO6" s="37" t="s">
        <v>27</v>
      </c>
      <c r="AP6" s="38"/>
      <c r="AQ6" s="38" t="s">
        <v>165</v>
      </c>
      <c r="AR6" s="36" t="s">
        <v>113</v>
      </c>
    </row>
    <row r="7" spans="1:44" s="16" customFormat="1" x14ac:dyDescent="0.35">
      <c r="A7" s="34" t="s">
        <v>0</v>
      </c>
      <c r="B7" s="35" t="s">
        <v>22</v>
      </c>
      <c r="C7" s="64">
        <f>IF(G7=34.5,500*P7,50*P7) + IF(H7=3,10000*P7,50*P7) + 200*P7 + VLOOKUP(I7,List!$B$3:$C$5,2,0)*P7 + VLOOKUP(J7,List!$E$3:$F$5,2,0)*P7 + T7*2 + S7*4 + U7*1000 + V7*100 +VLOOKUP(W7,List!$H$3:$I$13,2,0) - X7*L7*5 - IF(AD7="NA",0,AD7*100) - IF(AF7="NA",0,P7*2) - IF(AH7="X",P7*2,0) - IF(AI7="X",P7*2,0) - IF(AJ7="X",P7*2,0) - IF(AK7="X",L7*2,0) - IF(AL7="X",P7*2,0) - IF(AM7="X",P7*2,0) - IF(AN7="X",P7*2,0) - IF(AQ7="X",P7*2,0) - IF(AO7="X",P7*5,0)</f>
        <v>882.12000000000046</v>
      </c>
      <c r="D7" s="64">
        <f t="shared" si="0"/>
        <v>882.12000000000046</v>
      </c>
      <c r="E7" s="93">
        <f t="shared" si="1"/>
        <v>2.4278242871261218E-2</v>
      </c>
      <c r="F7" s="64">
        <f t="shared" si="2"/>
        <v>16</v>
      </c>
      <c r="G7" s="31">
        <v>4.16</v>
      </c>
      <c r="H7" s="31">
        <v>2</v>
      </c>
      <c r="I7" s="28" t="s">
        <v>179</v>
      </c>
      <c r="J7" s="28" t="s">
        <v>81</v>
      </c>
      <c r="K7" s="113">
        <v>2015</v>
      </c>
      <c r="L7" s="113">
        <v>990</v>
      </c>
      <c r="M7" s="113">
        <v>22</v>
      </c>
      <c r="N7" s="113">
        <v>6</v>
      </c>
      <c r="O7" s="113">
        <v>0</v>
      </c>
      <c r="P7" s="114">
        <v>17.28</v>
      </c>
      <c r="Q7" s="114">
        <v>0.4</v>
      </c>
      <c r="R7" s="114">
        <v>1.8</v>
      </c>
      <c r="S7" s="115">
        <v>59</v>
      </c>
      <c r="T7" s="114">
        <v>0</v>
      </c>
      <c r="U7" s="114">
        <v>0</v>
      </c>
      <c r="V7" s="114">
        <v>0</v>
      </c>
      <c r="W7" s="113">
        <v>9</v>
      </c>
      <c r="X7" s="76">
        <v>0.9</v>
      </c>
      <c r="Y7" s="107" t="s">
        <v>180</v>
      </c>
      <c r="Z7" s="36"/>
      <c r="AA7" s="38"/>
      <c r="AB7" s="36"/>
      <c r="AC7" s="38"/>
      <c r="AD7" s="81">
        <v>1</v>
      </c>
      <c r="AE7" s="36"/>
      <c r="AF7" s="38" t="s">
        <v>165</v>
      </c>
      <c r="AG7" s="41"/>
      <c r="AH7" s="38" t="s">
        <v>165</v>
      </c>
      <c r="AI7" s="38" t="s">
        <v>165</v>
      </c>
      <c r="AJ7" s="38" t="s">
        <v>165</v>
      </c>
      <c r="AK7" s="38" t="s">
        <v>165</v>
      </c>
      <c r="AL7" s="38" t="s">
        <v>165</v>
      </c>
      <c r="AM7" s="38" t="s">
        <v>165</v>
      </c>
      <c r="AN7" s="38" t="s">
        <v>165</v>
      </c>
      <c r="AO7" s="38" t="s">
        <v>165</v>
      </c>
      <c r="AP7" s="38"/>
      <c r="AQ7" s="38" t="s">
        <v>165</v>
      </c>
      <c r="AR7" s="36" t="s">
        <v>113</v>
      </c>
    </row>
    <row r="8" spans="1:44" x14ac:dyDescent="0.35">
      <c r="A8" s="32" t="s">
        <v>41</v>
      </c>
      <c r="B8" s="33" t="s">
        <v>16</v>
      </c>
      <c r="C8" s="64">
        <f>IF(G8=34.5,500*P8,50*P8) + IF(H8=3,10000*P8,50*P8) + 200*P8 + VLOOKUP(I8,List!$B$3:$C$5,2,0)*P8 + VLOOKUP(J8,List!$E$3:$F$5,2,0)*P8 + T8*2 + S8*4 + U8*1000 + V8*100 +VLOOKUP(W8,List!$H$3:$I$13,2,0) - X8*L8*5 - IF(AD8="NA",0,AD8*100) - IF(AF8="NA",0,P8*2) - IF(AH8="X",P8*2,0) - IF(AI8="X",P8*2,0) - IF(AJ8="X",P8*2,0) - IF(AK8="X",L8*2,0) - IF(AL8="X",P8*2,0) - IF(AM8="X",P8*2,0) - IF(AN8="X",P8*2,0) - IF(AQ8="X",P8*2,0) - IF(AO8="X",P8*5,0)</f>
        <v>6094.5366666666641</v>
      </c>
      <c r="D8" s="64">
        <f t="shared" si="0"/>
        <v>6094.5366666666641</v>
      </c>
      <c r="E8" s="93">
        <f t="shared" si="1"/>
        <v>0.16773754294329565</v>
      </c>
      <c r="F8" s="64">
        <f t="shared" si="2"/>
        <v>1</v>
      </c>
      <c r="G8" s="28">
        <v>4.16</v>
      </c>
      <c r="H8" s="28">
        <v>2</v>
      </c>
      <c r="I8" s="28" t="s">
        <v>81</v>
      </c>
      <c r="J8" s="28" t="s">
        <v>81</v>
      </c>
      <c r="K8" s="3">
        <v>1512</v>
      </c>
      <c r="L8" s="113">
        <v>924</v>
      </c>
      <c r="M8" s="113">
        <v>0</v>
      </c>
      <c r="N8" s="113">
        <v>0</v>
      </c>
      <c r="O8" s="113">
        <v>0</v>
      </c>
      <c r="P8" s="114">
        <v>14.53</v>
      </c>
      <c r="Q8" s="114">
        <v>1.3</v>
      </c>
      <c r="R8" s="114">
        <v>8.09</v>
      </c>
      <c r="S8" s="115">
        <v>54</v>
      </c>
      <c r="T8" s="116">
        <v>0</v>
      </c>
      <c r="U8" s="116">
        <v>0</v>
      </c>
      <c r="V8" s="114">
        <v>0</v>
      </c>
      <c r="W8" s="113">
        <v>3</v>
      </c>
      <c r="X8" s="75">
        <v>0</v>
      </c>
      <c r="Y8" s="107" t="s">
        <v>181</v>
      </c>
      <c r="Z8" s="36"/>
      <c r="AA8" s="38"/>
      <c r="AB8" s="36"/>
      <c r="AC8" s="38"/>
      <c r="AD8" s="80">
        <v>0.33333333333333331</v>
      </c>
      <c r="AE8" s="36"/>
      <c r="AF8" s="38" t="s">
        <v>165</v>
      </c>
      <c r="AG8" s="36"/>
      <c r="AH8" s="38" t="s">
        <v>165</v>
      </c>
      <c r="AI8" s="38" t="s">
        <v>165</v>
      </c>
      <c r="AJ8" s="38" t="s">
        <v>165</v>
      </c>
      <c r="AK8" s="38" t="s">
        <v>165</v>
      </c>
      <c r="AL8" s="38" t="s">
        <v>165</v>
      </c>
      <c r="AM8" s="38" t="s">
        <v>165</v>
      </c>
      <c r="AN8" s="38" t="s">
        <v>165</v>
      </c>
      <c r="AO8" s="38" t="s">
        <v>165</v>
      </c>
      <c r="AP8" s="38"/>
      <c r="AQ8" s="38" t="s">
        <v>165</v>
      </c>
      <c r="AR8" s="36" t="s">
        <v>113</v>
      </c>
    </row>
    <row r="9" spans="1:44" x14ac:dyDescent="0.35">
      <c r="A9" s="32" t="s">
        <v>15</v>
      </c>
      <c r="B9" s="33" t="s">
        <v>28</v>
      </c>
      <c r="C9" s="64">
        <f>IF(G9=34.5,500*P9,50*P9) + IF(H9=3,10000*P9,50*P9) + 200*P9 + VLOOKUP(I9,List!$B$3:$C$5,2,0)*P9 + VLOOKUP(J9,List!$E$3:$F$5,2,0)*P9 + T9*2 + S9*4 + U9*1000 + V9*100 +VLOOKUP(W9,List!$H$3:$I$13,2,0) - X9*L9*5 - IF(AD9="NA",0,AD9*100) - IF(AF9="NA",0,P9*2) - IF(AH9="X",P9*2,0) - IF(AI9="X",P9*2,0) - IF(AJ9="X",P9*2,0) - IF(AK9="X",L9*2,0) - IF(AL9="X",P9*2,0) - IF(AM9="X",P9*2,0) - IF(AN9="X",P9*2,0) - IF(AQ9="X",P9*2,0) - IF(AO9="X",P9*5,0)</f>
        <v>-1118.8971428571429</v>
      </c>
      <c r="D9" s="64">
        <f t="shared" si="0"/>
        <v>0</v>
      </c>
      <c r="E9" s="93">
        <f t="shared" si="1"/>
        <v>-3.0794967331254204E-2</v>
      </c>
      <c r="F9" s="64">
        <f t="shared" si="2"/>
        <v>26</v>
      </c>
      <c r="G9" s="28">
        <v>4.16</v>
      </c>
      <c r="H9" s="28">
        <v>2</v>
      </c>
      <c r="I9" s="28" t="s">
        <v>179</v>
      </c>
      <c r="J9" s="28" t="s">
        <v>81</v>
      </c>
      <c r="K9" s="3">
        <v>2574</v>
      </c>
      <c r="L9" s="113">
        <v>1054</v>
      </c>
      <c r="M9" s="113">
        <v>2</v>
      </c>
      <c r="N9" s="113">
        <v>6</v>
      </c>
      <c r="O9" s="113">
        <v>0</v>
      </c>
      <c r="P9" s="130">
        <v>13.34</v>
      </c>
      <c r="Q9" s="130">
        <v>7.99</v>
      </c>
      <c r="R9" s="114">
        <v>7.41</v>
      </c>
      <c r="S9" s="115">
        <v>1</v>
      </c>
      <c r="T9" s="116">
        <v>0</v>
      </c>
      <c r="U9" s="116">
        <v>0</v>
      </c>
      <c r="V9" s="114">
        <v>0</v>
      </c>
      <c r="W9" s="113" t="s">
        <v>148</v>
      </c>
      <c r="X9" s="106">
        <v>0.82</v>
      </c>
      <c r="Y9" s="38"/>
      <c r="Z9" s="36"/>
      <c r="AA9" s="38"/>
      <c r="AB9" s="43"/>
      <c r="AC9" s="38"/>
      <c r="AD9" s="80">
        <v>0.82857142857142863</v>
      </c>
      <c r="AE9" s="36"/>
      <c r="AF9" s="38" t="s">
        <v>165</v>
      </c>
      <c r="AG9" s="36"/>
      <c r="AH9" s="38" t="s">
        <v>165</v>
      </c>
      <c r="AI9" s="38" t="s">
        <v>165</v>
      </c>
      <c r="AJ9" s="38" t="s">
        <v>165</v>
      </c>
      <c r="AK9" s="38" t="s">
        <v>165</v>
      </c>
      <c r="AL9" s="38" t="s">
        <v>165</v>
      </c>
      <c r="AM9" s="38" t="s">
        <v>165</v>
      </c>
      <c r="AN9" s="38" t="s">
        <v>165</v>
      </c>
      <c r="AO9" s="38" t="s">
        <v>165</v>
      </c>
      <c r="AP9" s="38"/>
      <c r="AQ9" s="38" t="s">
        <v>165</v>
      </c>
      <c r="AR9" s="36" t="s">
        <v>113</v>
      </c>
    </row>
    <row r="10" spans="1:44" x14ac:dyDescent="0.35">
      <c r="A10" s="32" t="s">
        <v>42</v>
      </c>
      <c r="B10" s="33" t="s">
        <v>7</v>
      </c>
      <c r="C10" s="64">
        <f>IF(G10=34.5,500*P10,50*P10) + IF(H10=3,10000*P10,50*P10) + 200*P10 + VLOOKUP(I10,List!$B$3:$C$5,2,0)*P10 + VLOOKUP(J10,List!$E$3:$F$5,2,0)*P10 + T10*2 + S10*4 + U10*1000 + V10*100 +VLOOKUP(W10,List!$H$3:$I$13,2,0) - X10*L10*5 - IF(AD10="NA",0,AD10*100) - IF(AF10="NA",0,P10*2) - IF(AH10="X",P10*2,0) - IF(AI10="X",P10*2,0) - IF(AJ10="X",P10*2,0) - IF(AK10="X",L10*2,0) - IF(AL10="X",P10*2,0) - IF(AM10="X",P10*2,0) - IF(AN10="X",P10*2,0) - IF(AQ10="X",P10*2,0) - IF(AO10="X",P10*5,0)</f>
        <v>2729.880000000001</v>
      </c>
      <c r="D10" s="64">
        <f t="shared" si="0"/>
        <v>2729.880000000001</v>
      </c>
      <c r="E10" s="93">
        <f t="shared" si="1"/>
        <v>7.5133416824693419E-2</v>
      </c>
      <c r="F10" s="64">
        <f t="shared" si="2"/>
        <v>5</v>
      </c>
      <c r="G10" s="28">
        <v>4.16</v>
      </c>
      <c r="H10" s="28">
        <v>2</v>
      </c>
      <c r="I10" s="28" t="s">
        <v>179</v>
      </c>
      <c r="J10" s="28" t="s">
        <v>81</v>
      </c>
      <c r="K10" s="3">
        <v>534</v>
      </c>
      <c r="L10" s="113">
        <v>601</v>
      </c>
      <c r="M10" s="113">
        <v>0</v>
      </c>
      <c r="N10" s="113">
        <v>1</v>
      </c>
      <c r="O10" s="113">
        <v>0</v>
      </c>
      <c r="P10" s="114">
        <v>11.22</v>
      </c>
      <c r="Q10" s="114">
        <v>5.17</v>
      </c>
      <c r="R10" s="114">
        <v>2.95</v>
      </c>
      <c r="S10" s="114">
        <v>0</v>
      </c>
      <c r="T10" s="115">
        <v>0</v>
      </c>
      <c r="U10" s="115">
        <v>0</v>
      </c>
      <c r="V10" s="114">
        <v>0</v>
      </c>
      <c r="W10" s="113" t="s">
        <v>148</v>
      </c>
      <c r="X10" s="106">
        <v>0.2</v>
      </c>
      <c r="Y10" s="37" t="s">
        <v>77</v>
      </c>
      <c r="Z10" s="36"/>
      <c r="AA10" s="38"/>
      <c r="AB10" s="36"/>
      <c r="AC10" s="36"/>
      <c r="AD10" s="82" t="s">
        <v>27</v>
      </c>
      <c r="AE10" s="38"/>
      <c r="AF10" s="38" t="s">
        <v>165</v>
      </c>
      <c r="AG10" s="36"/>
      <c r="AH10" s="38" t="s">
        <v>165</v>
      </c>
      <c r="AI10" s="38" t="s">
        <v>165</v>
      </c>
      <c r="AJ10" s="38" t="s">
        <v>165</v>
      </c>
      <c r="AK10" s="38" t="s">
        <v>165</v>
      </c>
      <c r="AL10" s="38" t="s">
        <v>165</v>
      </c>
      <c r="AM10" s="38" t="s">
        <v>165</v>
      </c>
      <c r="AN10" s="38" t="s">
        <v>165</v>
      </c>
      <c r="AO10" s="38" t="s">
        <v>165</v>
      </c>
      <c r="AP10" s="38"/>
      <c r="AQ10" s="38" t="s">
        <v>165</v>
      </c>
      <c r="AR10" s="36" t="s">
        <v>113</v>
      </c>
    </row>
    <row r="11" spans="1:44" x14ac:dyDescent="0.35">
      <c r="A11" s="32" t="s">
        <v>3</v>
      </c>
      <c r="B11" s="33" t="s">
        <v>29</v>
      </c>
      <c r="C11" s="64">
        <f>IF(G11=34.5,500*P11,50*P11) + IF(H11=3,10000*P11,50*P11) + 200*P11 + VLOOKUP(I11,List!$B$3:$C$5,2,0)*P11 + VLOOKUP(J11,List!$E$3:$F$5,2,0)*P11 + T11*2 + S11*4 + U11*1000 + V11*100 +VLOOKUP(W11,List!$H$3:$I$13,2,0) - X11*L11*5 - IF(AD11="NA",0,AD11*100) - IF(AF11="NA",0,P11*2) - IF(AH11="X",P11*2,0) - IF(AI11="X",P11*2,0) - IF(AJ11="X",P11*2,0) - IF(AK11="X",L11*2,0) - IF(AL11="X",P11*2,0) - IF(AM11="X",P11*2,0) - IF(AN11="X",P11*2,0) - IF(AQ11="X",P11*2,0) - IF(AO11="X",P11*5,0)</f>
        <v>2202.9199999999996</v>
      </c>
      <c r="D11" s="64">
        <f t="shared" si="0"/>
        <v>2202.9199999999996</v>
      </c>
      <c r="E11" s="93">
        <f t="shared" si="1"/>
        <v>6.0630103371376601E-2</v>
      </c>
      <c r="F11" s="64">
        <f t="shared" si="2"/>
        <v>6</v>
      </c>
      <c r="G11" s="28">
        <v>4.16</v>
      </c>
      <c r="H11" s="28">
        <v>2</v>
      </c>
      <c r="I11" s="28" t="s">
        <v>81</v>
      </c>
      <c r="J11" s="28" t="s">
        <v>179</v>
      </c>
      <c r="K11" s="3">
        <v>1723</v>
      </c>
      <c r="L11" s="113">
        <v>507</v>
      </c>
      <c r="M11" s="113">
        <v>3</v>
      </c>
      <c r="N11" s="113">
        <v>2</v>
      </c>
      <c r="O11" s="113">
        <v>0</v>
      </c>
      <c r="P11" s="130">
        <v>7.23</v>
      </c>
      <c r="Q11" s="130">
        <v>2.95</v>
      </c>
      <c r="R11" s="114">
        <v>0.27</v>
      </c>
      <c r="S11" s="114">
        <v>14</v>
      </c>
      <c r="T11" s="114">
        <v>0</v>
      </c>
      <c r="U11" s="114">
        <v>0</v>
      </c>
      <c r="V11" s="114">
        <v>0</v>
      </c>
      <c r="W11" s="113">
        <v>8</v>
      </c>
      <c r="X11" s="75">
        <v>0</v>
      </c>
      <c r="Y11" s="107" t="s">
        <v>182</v>
      </c>
      <c r="Z11" s="36"/>
      <c r="AA11" s="38"/>
      <c r="AB11" s="36"/>
      <c r="AC11" s="38"/>
      <c r="AD11" s="80">
        <v>0.6</v>
      </c>
      <c r="AE11" s="38"/>
      <c r="AF11" s="38" t="s">
        <v>165</v>
      </c>
      <c r="AG11" s="36"/>
      <c r="AH11" s="38" t="s">
        <v>165</v>
      </c>
      <c r="AI11" s="38" t="s">
        <v>165</v>
      </c>
      <c r="AJ11" s="38" t="s">
        <v>165</v>
      </c>
      <c r="AK11" s="38" t="s">
        <v>165</v>
      </c>
      <c r="AL11" s="38" t="s">
        <v>165</v>
      </c>
      <c r="AM11" s="38" t="s">
        <v>165</v>
      </c>
      <c r="AN11" s="38" t="s">
        <v>165</v>
      </c>
      <c r="AO11" s="38" t="s">
        <v>165</v>
      </c>
      <c r="AP11" s="38"/>
      <c r="AQ11" s="38" t="s">
        <v>165</v>
      </c>
      <c r="AR11" s="36" t="s">
        <v>113</v>
      </c>
    </row>
    <row r="12" spans="1:44" x14ac:dyDescent="0.35">
      <c r="A12" s="32" t="s">
        <v>2</v>
      </c>
      <c r="B12" s="33" t="s">
        <v>29</v>
      </c>
      <c r="C12" s="64">
        <f>IF(G12=34.5,500*P12,50*P12) + IF(H12=3,10000*P12,50*P12) + 200*P12 + VLOOKUP(I12,List!$B$3:$C$5,2,0)*P12 + VLOOKUP(J12,List!$E$3:$F$5,2,0)*P12 + T12*2 + S12*4 + U12*1000 + V12*100 +VLOOKUP(W12,List!$H$3:$I$13,2,0) - X12*L12*5 - IF(AD12="NA",0,AD12*100) - IF(AF12="NA",0,P12*2) - IF(AH12="X",P12*2,0) - IF(AI12="X",P12*2,0) - IF(AJ12="X",P12*2,0) - IF(AK12="X",L12*2,0) - IF(AL12="X",P12*2,0) - IF(AM12="X",P12*2,0) - IF(AN12="X",P12*2,0) - IF(AQ12="X",P12*2,0) - IF(AO12="X",P12*5,0)</f>
        <v>3730.8000000000011</v>
      </c>
      <c r="D12" s="64">
        <f t="shared" si="0"/>
        <v>3730.8000000000011</v>
      </c>
      <c r="E12" s="93">
        <f t="shared" si="1"/>
        <v>0.10268134551319699</v>
      </c>
      <c r="F12" s="64">
        <f t="shared" si="2"/>
        <v>2</v>
      </c>
      <c r="G12" s="28">
        <v>4.16</v>
      </c>
      <c r="H12" s="28">
        <v>2</v>
      </c>
      <c r="I12" s="28" t="s">
        <v>179</v>
      </c>
      <c r="J12" s="28" t="s">
        <v>81</v>
      </c>
      <c r="K12" s="3">
        <v>2033</v>
      </c>
      <c r="L12" s="113">
        <v>601</v>
      </c>
      <c r="M12" s="113">
        <v>0</v>
      </c>
      <c r="N12" s="113">
        <v>0</v>
      </c>
      <c r="O12" s="113">
        <v>0</v>
      </c>
      <c r="P12" s="114">
        <v>11.2</v>
      </c>
      <c r="Q12" s="114">
        <v>2</v>
      </c>
      <c r="R12" s="114">
        <v>5.26</v>
      </c>
      <c r="S12" s="114">
        <v>12</v>
      </c>
      <c r="T12" s="114">
        <v>0</v>
      </c>
      <c r="U12" s="114">
        <v>0</v>
      </c>
      <c r="V12" s="114">
        <v>0</v>
      </c>
      <c r="W12" s="113">
        <v>7</v>
      </c>
      <c r="X12" s="75">
        <v>0</v>
      </c>
      <c r="Y12" s="108"/>
      <c r="Z12" s="36"/>
      <c r="AA12" s="38"/>
      <c r="AB12" s="36"/>
      <c r="AC12" s="38"/>
      <c r="AD12" s="80">
        <v>0.4</v>
      </c>
      <c r="AE12" s="38"/>
      <c r="AF12" s="38" t="s">
        <v>165</v>
      </c>
      <c r="AG12" s="36"/>
      <c r="AH12" s="38" t="s">
        <v>165</v>
      </c>
      <c r="AI12" s="38" t="s">
        <v>165</v>
      </c>
      <c r="AJ12" s="38" t="s">
        <v>165</v>
      </c>
      <c r="AK12" s="38" t="s">
        <v>165</v>
      </c>
      <c r="AL12" s="38" t="s">
        <v>165</v>
      </c>
      <c r="AM12" s="38" t="s">
        <v>165</v>
      </c>
      <c r="AN12" s="38" t="s">
        <v>165</v>
      </c>
      <c r="AO12" s="38" t="s">
        <v>165</v>
      </c>
      <c r="AP12" s="38"/>
      <c r="AQ12" s="38" t="s">
        <v>165</v>
      </c>
      <c r="AR12" s="36" t="s">
        <v>113</v>
      </c>
    </row>
    <row r="13" spans="1:44" x14ac:dyDescent="0.35">
      <c r="A13" s="32" t="s">
        <v>14</v>
      </c>
      <c r="B13" s="33" t="s">
        <v>28</v>
      </c>
      <c r="C13" s="64">
        <f>IF(G13=34.5,500*P13,50*P13) + IF(H13=3,10000*P13,50*P13) + 200*P13 + VLOOKUP(I13,List!$B$3:$C$5,2,0)*P13 + VLOOKUP(J13,List!$E$3:$F$5,2,0)*P13 + T13*2 + S13*4 + U13*1000 + V13*100 +VLOOKUP(W13,List!$H$3:$I$13,2,0) - X13*L13*5 - IF(AD13="NA",0,AD13*100) - IF(AF13="NA",0,P13*2) - IF(AH13="X",P13*2,0) - IF(AI13="X",P13*2,0) - IF(AJ13="X",P13*2,0) - IF(AK13="X",L13*2,0) - IF(AL13="X",P13*2,0) - IF(AM13="X",P13*2,0) - IF(AN13="X",P13*2,0) - IF(AQ13="X",P13*2,0) - IF(AO13="X",P13*5,0)</f>
        <v>1242.4666666666653</v>
      </c>
      <c r="D13" s="64">
        <f t="shared" si="0"/>
        <v>1242.4666666666653</v>
      </c>
      <c r="E13" s="93">
        <f t="shared" si="1"/>
        <v>3.4195922882124474E-2</v>
      </c>
      <c r="F13" s="64">
        <f t="shared" si="2"/>
        <v>12</v>
      </c>
      <c r="G13" s="28">
        <v>4.16</v>
      </c>
      <c r="H13" s="28">
        <v>2</v>
      </c>
      <c r="I13" s="28" t="s">
        <v>179</v>
      </c>
      <c r="J13" s="28" t="s">
        <v>81</v>
      </c>
      <c r="K13" s="3">
        <v>1874</v>
      </c>
      <c r="L13" s="113">
        <v>532</v>
      </c>
      <c r="M13" s="113">
        <v>3</v>
      </c>
      <c r="N13" s="113">
        <v>17</v>
      </c>
      <c r="O13" s="113">
        <v>0</v>
      </c>
      <c r="P13" s="130">
        <v>6.4499999999999993</v>
      </c>
      <c r="Q13" s="130">
        <v>3.4</v>
      </c>
      <c r="R13" s="114">
        <v>2</v>
      </c>
      <c r="S13" s="130">
        <v>0</v>
      </c>
      <c r="T13" s="116">
        <v>0</v>
      </c>
      <c r="U13" s="116">
        <v>0</v>
      </c>
      <c r="V13" s="114">
        <v>0</v>
      </c>
      <c r="W13" s="113" t="s">
        <v>148</v>
      </c>
      <c r="X13" s="106">
        <v>0.1</v>
      </c>
      <c r="Y13" s="109" t="s">
        <v>183</v>
      </c>
      <c r="Z13" s="36"/>
      <c r="AA13" s="38"/>
      <c r="AB13" s="36"/>
      <c r="AC13" s="36"/>
      <c r="AD13" s="80">
        <v>0.33333333333333331</v>
      </c>
      <c r="AE13" s="36"/>
      <c r="AF13" s="38" t="s">
        <v>165</v>
      </c>
      <c r="AG13" s="36"/>
      <c r="AH13" s="38" t="s">
        <v>165</v>
      </c>
      <c r="AI13" s="38" t="s">
        <v>165</v>
      </c>
      <c r="AJ13" s="38" t="s">
        <v>165</v>
      </c>
      <c r="AK13" s="38" t="s">
        <v>165</v>
      </c>
      <c r="AL13" s="38" t="s">
        <v>165</v>
      </c>
      <c r="AM13" s="38" t="s">
        <v>165</v>
      </c>
      <c r="AN13" s="38" t="s">
        <v>165</v>
      </c>
      <c r="AO13" s="38" t="s">
        <v>165</v>
      </c>
      <c r="AP13" s="38"/>
      <c r="AQ13" s="38" t="s">
        <v>165</v>
      </c>
      <c r="AR13" s="36" t="s">
        <v>113</v>
      </c>
    </row>
    <row r="14" spans="1:44" x14ac:dyDescent="0.35">
      <c r="A14" s="32" t="s">
        <v>8</v>
      </c>
      <c r="B14" s="33" t="s">
        <v>21</v>
      </c>
      <c r="C14" s="64">
        <f>IF(G14=34.5,500*P14,50*P14) + IF(H14=3,10000*P14,50*P14) + 200*P14 + VLOOKUP(I14,List!$B$3:$C$5,2,0)*P14 + VLOOKUP(J14,List!$E$3:$F$5,2,0)*P14 + T14*2 + S14*4 + U14*1000 + V14*100 +VLOOKUP(W14,List!$H$3:$I$13,2,0) - X14*L14*5 - IF(AD14="NA",0,AD14*100) - IF(AF14="NA",0,P14*2) - IF(AH14="X",P14*2,0) - IF(AI14="X",P14*2,0) - IF(AJ14="X",P14*2,0) - IF(AK14="X",L14*2,0) - IF(AL14="X",P14*2,0) - IF(AM14="X",P14*2,0) - IF(AN14="X",P14*2,0) - IF(AQ14="X",P14*2,0) - IF(AO14="X",P14*5,0)</f>
        <v>2074.5599999999986</v>
      </c>
      <c r="D14" s="64">
        <f t="shared" si="0"/>
        <v>2074.5599999999986</v>
      </c>
      <c r="E14" s="93">
        <f t="shared" si="1"/>
        <v>5.709730142271302E-2</v>
      </c>
      <c r="F14" s="64">
        <f t="shared" si="2"/>
        <v>7</v>
      </c>
      <c r="G14" s="28">
        <v>4.16</v>
      </c>
      <c r="H14" s="28">
        <v>2</v>
      </c>
      <c r="I14" s="28" t="s">
        <v>81</v>
      </c>
      <c r="J14" s="28" t="s">
        <v>179</v>
      </c>
      <c r="K14" s="3">
        <v>1894</v>
      </c>
      <c r="L14" s="113">
        <v>505</v>
      </c>
      <c r="M14" s="113">
        <v>0</v>
      </c>
      <c r="N14" s="113">
        <v>0</v>
      </c>
      <c r="O14" s="113">
        <v>0</v>
      </c>
      <c r="P14" s="130">
        <v>7.6400000000000006</v>
      </c>
      <c r="Q14" s="130">
        <v>3.0300000000000002</v>
      </c>
      <c r="R14" s="114">
        <v>0.5</v>
      </c>
      <c r="S14" s="114">
        <v>50</v>
      </c>
      <c r="T14" s="116">
        <v>0</v>
      </c>
      <c r="U14" s="116">
        <v>0</v>
      </c>
      <c r="V14" s="114">
        <v>0</v>
      </c>
      <c r="W14" s="113" t="s">
        <v>148</v>
      </c>
      <c r="X14" s="106">
        <v>0.08</v>
      </c>
      <c r="Y14" s="109" t="s">
        <v>184</v>
      </c>
      <c r="Z14" s="36"/>
      <c r="AA14" s="38"/>
      <c r="AB14" s="36"/>
      <c r="AC14" s="36"/>
      <c r="AD14" s="79">
        <v>0</v>
      </c>
      <c r="AE14" s="36"/>
      <c r="AF14" s="38" t="s">
        <v>165</v>
      </c>
      <c r="AG14" s="36"/>
      <c r="AH14" s="38" t="s">
        <v>165</v>
      </c>
      <c r="AI14" s="38" t="s">
        <v>165</v>
      </c>
      <c r="AJ14" s="38" t="s">
        <v>165</v>
      </c>
      <c r="AK14" s="38" t="s">
        <v>165</v>
      </c>
      <c r="AL14" s="38" t="s">
        <v>165</v>
      </c>
      <c r="AM14" s="38" t="s">
        <v>165</v>
      </c>
      <c r="AN14" s="38" t="s">
        <v>165</v>
      </c>
      <c r="AO14" s="38" t="s">
        <v>165</v>
      </c>
      <c r="AP14" s="38"/>
      <c r="AQ14" s="38" t="s">
        <v>165</v>
      </c>
      <c r="AR14" s="36" t="s">
        <v>113</v>
      </c>
    </row>
    <row r="15" spans="1:44" x14ac:dyDescent="0.35">
      <c r="A15" s="32" t="s">
        <v>43</v>
      </c>
      <c r="B15" s="33" t="s">
        <v>21</v>
      </c>
      <c r="C15" s="64">
        <f>IF(G15=34.5,500*P15,50*P15) + IF(H15=3,10000*P15,50*P15) + 200*P15 + VLOOKUP(I15,List!$B$3:$C$5,2,0)*P15 + VLOOKUP(J15,List!$E$3:$F$5,2,0)*P15 + T15*2 + S15*4 + U15*1000 + V15*100 +VLOOKUP(W15,List!$H$3:$I$13,2,0) - X15*L15*5 - IF(AD15="NA",0,AD15*100) - IF(AF15="NA",0,P15*2) - IF(AH15="X",P15*2,0) - IF(AI15="X",P15*2,0) - IF(AJ15="X",P15*2,0) - IF(AK15="X",L15*2,0) - IF(AL15="X",P15*2,0) - IF(AM15="X",P15*2,0) - IF(AN15="X",P15*2,0) - IF(AQ15="X",P15*2,0) - IF(AO15="X",P15*5,0)</f>
        <v>1711.9299999999998</v>
      </c>
      <c r="D15" s="64">
        <f t="shared" si="0"/>
        <v>1711.9299999999998</v>
      </c>
      <c r="E15" s="93">
        <f t="shared" si="1"/>
        <v>4.7116778123835974E-2</v>
      </c>
      <c r="F15" s="64">
        <f t="shared" si="2"/>
        <v>8</v>
      </c>
      <c r="G15" s="28">
        <v>4.16</v>
      </c>
      <c r="H15" s="28">
        <v>2</v>
      </c>
      <c r="I15" s="28" t="s">
        <v>179</v>
      </c>
      <c r="J15" s="28" t="s">
        <v>179</v>
      </c>
      <c r="K15" s="3">
        <v>1772</v>
      </c>
      <c r="L15" s="113">
        <v>348</v>
      </c>
      <c r="M15" s="113">
        <v>0</v>
      </c>
      <c r="N15" s="113">
        <v>0</v>
      </c>
      <c r="O15" s="113">
        <v>0</v>
      </c>
      <c r="P15" s="130">
        <v>7.17</v>
      </c>
      <c r="Q15" s="130">
        <v>0.62</v>
      </c>
      <c r="R15" s="114">
        <v>3.86</v>
      </c>
      <c r="S15" s="114">
        <v>34</v>
      </c>
      <c r="T15" s="116">
        <v>0</v>
      </c>
      <c r="U15" s="116">
        <v>0</v>
      </c>
      <c r="V15" s="114">
        <v>0</v>
      </c>
      <c r="W15" s="113" t="s">
        <v>148</v>
      </c>
      <c r="X15" s="106">
        <v>0.05</v>
      </c>
      <c r="Y15" s="109" t="s">
        <v>185</v>
      </c>
      <c r="Z15" s="36"/>
      <c r="AA15" s="38"/>
      <c r="AB15" s="36"/>
      <c r="AC15" s="36"/>
      <c r="AD15" s="79">
        <v>0</v>
      </c>
      <c r="AE15" s="36"/>
      <c r="AF15" s="38" t="s">
        <v>165</v>
      </c>
      <c r="AG15" s="36"/>
      <c r="AH15" s="38" t="s">
        <v>165</v>
      </c>
      <c r="AI15" s="38" t="s">
        <v>165</v>
      </c>
      <c r="AJ15" s="38" t="s">
        <v>165</v>
      </c>
      <c r="AK15" s="38" t="s">
        <v>165</v>
      </c>
      <c r="AL15" s="38" t="s">
        <v>165</v>
      </c>
      <c r="AM15" s="38" t="s">
        <v>165</v>
      </c>
      <c r="AN15" s="38" t="s">
        <v>165</v>
      </c>
      <c r="AO15" s="38" t="s">
        <v>165</v>
      </c>
      <c r="AP15" s="38"/>
      <c r="AQ15" s="38" t="s">
        <v>165</v>
      </c>
      <c r="AR15" s="36" t="s">
        <v>113</v>
      </c>
    </row>
    <row r="16" spans="1:44" x14ac:dyDescent="0.35">
      <c r="A16" s="32" t="s">
        <v>44</v>
      </c>
      <c r="B16" s="33" t="s">
        <v>13</v>
      </c>
      <c r="C16" s="64">
        <f>IF(G16=34.5,500*P16,50*P16) + IF(H16=3,10000*P16,50*P16) + 200*P16 + VLOOKUP(I16,List!$B$3:$C$5,2,0)*P16 + VLOOKUP(J16,List!$E$3:$F$5,2,0)*P16 + T16*2 + S16*4 + U16*1000 + V16*100 +VLOOKUP(W16,List!$H$3:$I$13,2,0) - X16*L16*5 - IF(AD16="NA",0,AD16*100) - IF(AF16="NA",0,P16*2) - IF(AH16="X",P16*2,0) - IF(AI16="X",P16*2,0) - IF(AJ16="X",P16*2,0) - IF(AK16="X",L16*2,0) - IF(AL16="X",P16*2,0) - IF(AM16="X",P16*2,0) - IF(AN16="X",P16*2,0) - IF(AQ16="X",P16*2,0) - IF(AO16="X",P16*5,0)</f>
        <v>3412.9500000000016</v>
      </c>
      <c r="D16" s="64">
        <f t="shared" si="0"/>
        <v>3412.9500000000016</v>
      </c>
      <c r="E16" s="93">
        <f t="shared" si="1"/>
        <v>9.3933284595600339E-2</v>
      </c>
      <c r="F16" s="64">
        <f t="shared" si="2"/>
        <v>3</v>
      </c>
      <c r="G16" s="28">
        <v>4.16</v>
      </c>
      <c r="H16" s="28">
        <v>2</v>
      </c>
      <c r="I16" s="28" t="s">
        <v>179</v>
      </c>
      <c r="J16" s="28" t="s">
        <v>81</v>
      </c>
      <c r="K16" s="3">
        <v>1581</v>
      </c>
      <c r="L16" s="113">
        <v>609</v>
      </c>
      <c r="M16" s="113">
        <v>2</v>
      </c>
      <c r="N16" s="113">
        <v>4</v>
      </c>
      <c r="O16" s="113">
        <v>0</v>
      </c>
      <c r="P16" s="114">
        <v>9.85</v>
      </c>
      <c r="Q16" s="114">
        <v>3.4</v>
      </c>
      <c r="R16" s="114">
        <v>0.85</v>
      </c>
      <c r="S16" s="114">
        <v>33</v>
      </c>
      <c r="T16" s="114">
        <v>0</v>
      </c>
      <c r="U16" s="114">
        <v>0</v>
      </c>
      <c r="V16" s="114">
        <v>6</v>
      </c>
      <c r="W16" s="113" t="s">
        <v>148</v>
      </c>
      <c r="X16" s="75">
        <v>0.01</v>
      </c>
      <c r="Y16" s="109" t="s">
        <v>177</v>
      </c>
      <c r="Z16" s="36"/>
      <c r="AA16" s="38"/>
      <c r="AB16" s="36"/>
      <c r="AC16" s="36"/>
      <c r="AD16" s="80">
        <v>0.5</v>
      </c>
      <c r="AE16" s="36"/>
      <c r="AF16" s="38" t="s">
        <v>165</v>
      </c>
      <c r="AG16" s="36"/>
      <c r="AH16" s="38" t="s">
        <v>165</v>
      </c>
      <c r="AI16" s="38" t="s">
        <v>165</v>
      </c>
      <c r="AJ16" s="38" t="s">
        <v>165</v>
      </c>
      <c r="AK16" s="38" t="s">
        <v>165</v>
      </c>
      <c r="AL16" s="38" t="s">
        <v>165</v>
      </c>
      <c r="AM16" s="38" t="s">
        <v>165</v>
      </c>
      <c r="AN16" s="38" t="s">
        <v>165</v>
      </c>
      <c r="AO16" s="38" t="s">
        <v>165</v>
      </c>
      <c r="AP16" s="38"/>
      <c r="AQ16" s="38" t="s">
        <v>165</v>
      </c>
      <c r="AR16" s="36" t="s">
        <v>113</v>
      </c>
    </row>
    <row r="17" spans="1:44" x14ac:dyDescent="0.35">
      <c r="A17" s="32" t="s">
        <v>5</v>
      </c>
      <c r="B17" s="33" t="s">
        <v>30</v>
      </c>
      <c r="C17" s="64">
        <f>IF(G17=34.5,500*P17,50*P17) + IF(H17=3,10000*P17,50*P17) + 200*P17 + VLOOKUP(I17,List!$B$3:$C$5,2,0)*P17 + VLOOKUP(J17,List!$E$3:$F$5,2,0)*P17 + T17*2 + S17*4 + U17*1000 + V17*100 +VLOOKUP(W17,List!$H$3:$I$13,2,0) - X17*L17*5 - IF(AD17="NA",0,AD17*100) - IF(AF17="NA",0,P17*2) - IF(AH17="X",P17*2,0) - IF(AI17="X",P17*2,0) - IF(AJ17="X",P17*2,0) - IF(AK17="X",L17*2,0) - IF(AL17="X",P17*2,0) - IF(AM17="X",P17*2,0) - IF(AN17="X",P17*2,0) - IF(AQ17="X",P17*2,0) - IF(AO17="X",P17*5,0)</f>
        <v>1103</v>
      </c>
      <c r="D17" s="64">
        <f t="shared" si="0"/>
        <v>1103</v>
      </c>
      <c r="E17" s="93">
        <f t="shared" si="1"/>
        <v>3.0357436501837743E-2</v>
      </c>
      <c r="F17" s="64">
        <f t="shared" si="2"/>
        <v>14</v>
      </c>
      <c r="G17" s="28">
        <v>4.16</v>
      </c>
      <c r="H17" s="28">
        <v>2</v>
      </c>
      <c r="I17" s="28" t="s">
        <v>179</v>
      </c>
      <c r="J17" s="28" t="s">
        <v>83</v>
      </c>
      <c r="K17" s="3">
        <v>935</v>
      </c>
      <c r="L17" s="113">
        <v>349</v>
      </c>
      <c r="M17" s="113">
        <v>0</v>
      </c>
      <c r="N17" s="113">
        <v>0</v>
      </c>
      <c r="O17" s="113">
        <v>0</v>
      </c>
      <c r="P17" s="130">
        <v>5</v>
      </c>
      <c r="Q17" s="130">
        <v>0.91</v>
      </c>
      <c r="R17" s="114">
        <v>3.95</v>
      </c>
      <c r="S17" s="114">
        <v>64</v>
      </c>
      <c r="T17" s="114">
        <v>0</v>
      </c>
      <c r="U17" s="114">
        <v>0</v>
      </c>
      <c r="V17" s="114">
        <v>1</v>
      </c>
      <c r="W17" s="113" t="s">
        <v>148</v>
      </c>
      <c r="X17" s="75">
        <v>0</v>
      </c>
      <c r="Y17" s="109" t="s">
        <v>177</v>
      </c>
      <c r="Z17" s="36"/>
      <c r="AA17" s="38"/>
      <c r="AB17" s="36"/>
      <c r="AC17" s="36"/>
      <c r="AD17" s="81">
        <v>1</v>
      </c>
      <c r="AE17" s="38"/>
      <c r="AF17" s="38" t="s">
        <v>165</v>
      </c>
      <c r="AG17" s="36"/>
      <c r="AH17" s="38" t="s">
        <v>165</v>
      </c>
      <c r="AI17" s="38" t="s">
        <v>165</v>
      </c>
      <c r="AJ17" s="38" t="s">
        <v>165</v>
      </c>
      <c r="AK17" s="38" t="s">
        <v>165</v>
      </c>
      <c r="AL17" s="38" t="s">
        <v>165</v>
      </c>
      <c r="AM17" s="38" t="s">
        <v>165</v>
      </c>
      <c r="AN17" s="38" t="s">
        <v>165</v>
      </c>
      <c r="AO17" s="38" t="s">
        <v>165</v>
      </c>
      <c r="AP17" s="38"/>
      <c r="AQ17" s="38" t="s">
        <v>165</v>
      </c>
      <c r="AR17" s="36" t="s">
        <v>113</v>
      </c>
    </row>
    <row r="18" spans="1:44" x14ac:dyDescent="0.35">
      <c r="A18" s="32" t="s">
        <v>4</v>
      </c>
      <c r="B18" s="33" t="s">
        <v>30</v>
      </c>
      <c r="C18" s="64">
        <f>IF(G18=34.5,500*P18,50*P18) + IF(H18=3,10000*P18,50*P18) + 200*P18 + VLOOKUP(I18,List!$B$3:$C$5,2,0)*P18 + VLOOKUP(J18,List!$E$3:$F$5,2,0)*P18 + T18*2 + S18*4 + U18*1000 + V18*100 +VLOOKUP(W18,List!$H$3:$I$13,2,0) - X18*L18*5 - IF(AD18="NA",0,AD18*100) - IF(AF18="NA",0,P18*2) - IF(AH18="X",P18*2,0) - IF(AI18="X",P18*2,0) - IF(AJ18="X",P18*2,0) - IF(AK18="X",L18*2,0) - IF(AL18="X",P18*2,0) - IF(AM18="X",P18*2,0) - IF(AN18="X",P18*2,0) - IF(AQ18="X",P18*2,0) - IF(AO18="X",P18*5,0)</f>
        <v>1508.516666666666</v>
      </c>
      <c r="D18" s="64">
        <f t="shared" si="0"/>
        <v>1508.516666666666</v>
      </c>
      <c r="E18" s="93">
        <f t="shared" si="1"/>
        <v>4.1518312711058242E-2</v>
      </c>
      <c r="F18" s="64">
        <f t="shared" si="2"/>
        <v>9</v>
      </c>
      <c r="G18" s="28">
        <v>4.16</v>
      </c>
      <c r="H18" s="28">
        <v>2</v>
      </c>
      <c r="I18" s="28" t="s">
        <v>179</v>
      </c>
      <c r="J18" s="28" t="s">
        <v>179</v>
      </c>
      <c r="K18" s="3">
        <v>689</v>
      </c>
      <c r="L18" s="113">
        <v>323</v>
      </c>
      <c r="M18" s="113">
        <v>0</v>
      </c>
      <c r="N18" s="113">
        <v>0</v>
      </c>
      <c r="O18" s="113">
        <v>0</v>
      </c>
      <c r="P18" s="130">
        <v>6.65</v>
      </c>
      <c r="Q18" s="130">
        <v>0.73</v>
      </c>
      <c r="R18" s="114">
        <v>1.53</v>
      </c>
      <c r="S18" s="130">
        <v>0</v>
      </c>
      <c r="T18" s="114">
        <v>0</v>
      </c>
      <c r="U18" s="114">
        <v>0</v>
      </c>
      <c r="V18" s="114">
        <v>0</v>
      </c>
      <c r="W18" s="113" t="s">
        <v>148</v>
      </c>
      <c r="X18" s="75">
        <v>0</v>
      </c>
      <c r="Y18" s="109" t="s">
        <v>177</v>
      </c>
      <c r="Z18" s="36"/>
      <c r="AA18" s="38"/>
      <c r="AB18" s="36"/>
      <c r="AC18" s="36"/>
      <c r="AD18" s="80">
        <v>0.33333333333333331</v>
      </c>
      <c r="AE18" s="38"/>
      <c r="AF18" s="38" t="s">
        <v>165</v>
      </c>
      <c r="AG18" s="36"/>
      <c r="AH18" s="38" t="s">
        <v>165</v>
      </c>
      <c r="AI18" s="38" t="s">
        <v>165</v>
      </c>
      <c r="AJ18" s="38" t="s">
        <v>165</v>
      </c>
      <c r="AK18" s="38" t="s">
        <v>165</v>
      </c>
      <c r="AL18" s="38" t="s">
        <v>165</v>
      </c>
      <c r="AM18" s="38" t="s">
        <v>165</v>
      </c>
      <c r="AN18" s="38" t="s">
        <v>165</v>
      </c>
      <c r="AO18" s="38" t="s">
        <v>165</v>
      </c>
      <c r="AP18" s="38"/>
      <c r="AQ18" s="38" t="s">
        <v>165</v>
      </c>
      <c r="AR18" s="36" t="s">
        <v>113</v>
      </c>
    </row>
    <row r="19" spans="1:44" x14ac:dyDescent="0.35">
      <c r="A19" s="32" t="s">
        <v>45</v>
      </c>
      <c r="B19" s="33" t="s">
        <v>22</v>
      </c>
      <c r="C19" s="64">
        <f>IF(G19=34.5,500*P19,50*P19) + IF(H19=3,10000*P19,50*P19) + 200*P19 + VLOOKUP(I19,List!$B$3:$C$5,2,0)*P19 + VLOOKUP(J19,List!$E$3:$F$5,2,0)*P19 + T19*2 + S19*4 + U19*1000 + V19*100 +VLOOKUP(W19,List!$H$3:$I$13,2,0) - X19*L19*5 - IF(AD19="NA",0,AD19*100) - IF(AF19="NA",0,P19*2) - IF(AH19="X",P19*2,0) - IF(AI19="X",P19*2,0) - IF(AJ19="X",P19*2,0) - IF(AK19="X",L19*2,0) - IF(AL19="X",P19*2,0) - IF(AM19="X",P19*2,0) - IF(AN19="X",P19*2,0) - IF(AQ19="X",P19*2,0) - IF(AO19="X",P19*5,0)</f>
        <v>786.0600000000004</v>
      </c>
      <c r="D19" s="64">
        <f t="shared" si="0"/>
        <v>786.0600000000004</v>
      </c>
      <c r="E19" s="93">
        <f t="shared" si="1"/>
        <v>2.1634421157420296E-2</v>
      </c>
      <c r="F19" s="64">
        <f t="shared" si="2"/>
        <v>17</v>
      </c>
      <c r="G19" s="28">
        <v>4.16</v>
      </c>
      <c r="H19" s="28">
        <v>2</v>
      </c>
      <c r="I19" s="28" t="s">
        <v>179</v>
      </c>
      <c r="J19" s="28" t="s">
        <v>83</v>
      </c>
      <c r="K19" s="3">
        <v>327</v>
      </c>
      <c r="L19" s="113">
        <v>86</v>
      </c>
      <c r="M19" s="113">
        <v>0</v>
      </c>
      <c r="N19" s="113">
        <v>0</v>
      </c>
      <c r="O19" s="113">
        <v>0</v>
      </c>
      <c r="P19" s="114">
        <v>1.34</v>
      </c>
      <c r="Q19" s="114">
        <v>0</v>
      </c>
      <c r="R19" s="114">
        <v>1.21</v>
      </c>
      <c r="S19" s="114">
        <v>11</v>
      </c>
      <c r="T19" s="114">
        <v>0</v>
      </c>
      <c r="U19" s="114">
        <v>0</v>
      </c>
      <c r="V19" s="114">
        <v>0</v>
      </c>
      <c r="W19" s="113">
        <v>6</v>
      </c>
      <c r="X19" s="75">
        <v>0</v>
      </c>
      <c r="Y19" s="107" t="s">
        <v>186</v>
      </c>
      <c r="Z19" s="36"/>
      <c r="AA19" s="38"/>
      <c r="AB19" s="36"/>
      <c r="AC19" s="36"/>
      <c r="AD19" s="82" t="s">
        <v>27</v>
      </c>
      <c r="AE19" s="36"/>
      <c r="AF19" s="38" t="s">
        <v>165</v>
      </c>
      <c r="AG19" s="36"/>
      <c r="AH19" s="38" t="s">
        <v>165</v>
      </c>
      <c r="AI19" s="38" t="s">
        <v>165</v>
      </c>
      <c r="AJ19" s="38" t="s">
        <v>165</v>
      </c>
      <c r="AK19" s="38" t="s">
        <v>165</v>
      </c>
      <c r="AL19" s="38" t="s">
        <v>165</v>
      </c>
      <c r="AM19" s="38" t="s">
        <v>165</v>
      </c>
      <c r="AN19" s="38" t="s">
        <v>165</v>
      </c>
      <c r="AO19" s="38" t="s">
        <v>165</v>
      </c>
      <c r="AP19" s="38"/>
      <c r="AQ19" s="38" t="s">
        <v>165</v>
      </c>
      <c r="AR19" s="36" t="s">
        <v>113</v>
      </c>
    </row>
    <row r="20" spans="1:44" x14ac:dyDescent="0.35">
      <c r="A20" s="32" t="s">
        <v>11</v>
      </c>
      <c r="B20" s="33" t="s">
        <v>31</v>
      </c>
      <c r="C20" s="64">
        <f>IF(G20=34.5,500*P20,50*P20) + IF(H20=3,10000*P20,50*P20) + 200*P20 + VLOOKUP(I20,List!$B$3:$C$5,2,0)*P20 + VLOOKUP(J20,List!$E$3:$F$5,2,0)*P20 + T20*2 + S20*4 + U20*1000 + V20*100 +VLOOKUP(W20,List!$H$3:$I$13,2,0) - X20*L20*5 - IF(AD20="NA",0,AD20*100) - IF(AF20="NA",0,P20*2) - IF(AH20="X",P20*2,0) - IF(AI20="X",P20*2,0) - IF(AJ20="X",P20*2,0) - IF(AK20="X",L20*2,0) - IF(AL20="X",P20*2,0) - IF(AM20="X",P20*2,0) - IF(AN20="X",P20*2,0) - IF(AQ20="X",P20*2,0) - IF(AO20="X",P20*5,0)</f>
        <v>905.51</v>
      </c>
      <c r="D20" s="64">
        <f t="shared" si="0"/>
        <v>905.51</v>
      </c>
      <c r="E20" s="93">
        <f t="shared" si="1"/>
        <v>2.4921996669790655E-2</v>
      </c>
      <c r="F20" s="64">
        <f t="shared" si="2"/>
        <v>15</v>
      </c>
      <c r="G20" s="28">
        <v>4.16</v>
      </c>
      <c r="H20" s="28">
        <v>2</v>
      </c>
      <c r="I20" s="28" t="s">
        <v>81</v>
      </c>
      <c r="J20" s="28" t="s">
        <v>83</v>
      </c>
      <c r="K20" s="3">
        <v>1347</v>
      </c>
      <c r="L20" s="113">
        <v>277</v>
      </c>
      <c r="M20" s="113">
        <v>0</v>
      </c>
      <c r="N20" s="113">
        <v>0</v>
      </c>
      <c r="O20" s="113">
        <v>0</v>
      </c>
      <c r="P20" s="130">
        <v>3.8899999999999997</v>
      </c>
      <c r="Q20" s="130">
        <v>2.02</v>
      </c>
      <c r="R20" s="114">
        <v>3</v>
      </c>
      <c r="S20" s="114">
        <v>15</v>
      </c>
      <c r="T20" s="114">
        <v>0</v>
      </c>
      <c r="U20" s="114">
        <v>0</v>
      </c>
      <c r="V20" s="114">
        <v>0</v>
      </c>
      <c r="W20" s="113" t="s">
        <v>148</v>
      </c>
      <c r="X20" s="77">
        <v>0.05</v>
      </c>
      <c r="Y20" s="109" t="s">
        <v>177</v>
      </c>
      <c r="Z20" s="39"/>
      <c r="AA20" s="38"/>
      <c r="AB20" s="36"/>
      <c r="AC20" s="36"/>
      <c r="AD20" s="80">
        <v>0.25</v>
      </c>
      <c r="AE20" s="36"/>
      <c r="AF20" s="38" t="s">
        <v>165</v>
      </c>
      <c r="AG20" s="36"/>
      <c r="AH20" s="38" t="s">
        <v>165</v>
      </c>
      <c r="AI20" s="38" t="s">
        <v>165</v>
      </c>
      <c r="AJ20" s="38" t="s">
        <v>165</v>
      </c>
      <c r="AK20" s="38" t="s">
        <v>165</v>
      </c>
      <c r="AL20" s="38" t="s">
        <v>165</v>
      </c>
      <c r="AM20" s="38" t="s">
        <v>165</v>
      </c>
      <c r="AN20" s="38" t="s">
        <v>165</v>
      </c>
      <c r="AO20" s="38" t="s">
        <v>165</v>
      </c>
      <c r="AP20" s="38"/>
      <c r="AQ20" s="38" t="s">
        <v>165</v>
      </c>
      <c r="AR20" s="36" t="s">
        <v>113</v>
      </c>
    </row>
    <row r="21" spans="1:44" x14ac:dyDescent="0.35">
      <c r="A21" s="32" t="s">
        <v>1</v>
      </c>
      <c r="B21" s="33" t="s">
        <v>22</v>
      </c>
      <c r="C21" s="64">
        <f>IF(G21=34.5,500*P21,50*P21) + IF(H21=3,10000*P21,50*P21) + 200*P21 + VLOOKUP(I21,List!$B$3:$C$5,2,0)*P21 + VLOOKUP(J21,List!$E$3:$F$5,2,0)*P21 + T21*2 + S21*4 + U21*1000 + V21*100 +VLOOKUP(W21,List!$H$3:$I$13,2,0) - X21*L21*5 - IF(AD21="NA",0,AD21*100) - IF(AF21="NA",0,P21*2) - IF(AH21="X",P21*2,0) - IF(AI21="X",P21*2,0) - IF(AJ21="X",P21*2,0) - IF(AK21="X",L21*2,0) - IF(AL21="X",P21*2,0) - IF(AM21="X",P21*2,0) - IF(AN21="X",P21*2,0) - IF(AQ21="X",P21*2,0) - IF(AO21="X",P21*5,0)</f>
        <v>1453.1399999999996</v>
      </c>
      <c r="D21" s="64">
        <f t="shared" si="0"/>
        <v>1453.1399999999996</v>
      </c>
      <c r="E21" s="93">
        <f t="shared" si="1"/>
        <v>3.9994202428178138E-2</v>
      </c>
      <c r="F21" s="64">
        <f t="shared" si="2"/>
        <v>11</v>
      </c>
      <c r="G21" s="28">
        <v>4.16</v>
      </c>
      <c r="H21" s="28">
        <v>2</v>
      </c>
      <c r="I21" s="28" t="s">
        <v>179</v>
      </c>
      <c r="J21" s="28" t="s">
        <v>83</v>
      </c>
      <c r="K21" s="3">
        <v>1095</v>
      </c>
      <c r="L21" s="113">
        <v>452</v>
      </c>
      <c r="M21" s="113">
        <v>1</v>
      </c>
      <c r="N21" s="113">
        <v>0</v>
      </c>
      <c r="O21" s="113">
        <v>0</v>
      </c>
      <c r="P21" s="114">
        <v>7.46</v>
      </c>
      <c r="Q21" s="114">
        <v>0</v>
      </c>
      <c r="R21" s="114">
        <v>1.43</v>
      </c>
      <c r="S21" s="130">
        <v>38</v>
      </c>
      <c r="T21" s="114">
        <v>0</v>
      </c>
      <c r="U21" s="114">
        <v>0</v>
      </c>
      <c r="V21" s="114">
        <v>0</v>
      </c>
      <c r="W21" s="113" t="s">
        <v>148</v>
      </c>
      <c r="X21" s="75">
        <v>0</v>
      </c>
      <c r="Y21" s="109" t="s">
        <v>187</v>
      </c>
      <c r="Z21" s="36"/>
      <c r="AA21" s="38"/>
      <c r="AB21" s="36"/>
      <c r="AC21" s="38"/>
      <c r="AD21" s="81">
        <v>1</v>
      </c>
      <c r="AE21" s="36"/>
      <c r="AF21" s="38" t="s">
        <v>165</v>
      </c>
      <c r="AG21" s="36"/>
      <c r="AH21" s="38" t="s">
        <v>165</v>
      </c>
      <c r="AI21" s="38" t="s">
        <v>165</v>
      </c>
      <c r="AJ21" s="38" t="s">
        <v>165</v>
      </c>
      <c r="AK21" s="38" t="s">
        <v>165</v>
      </c>
      <c r="AL21" s="38" t="s">
        <v>165</v>
      </c>
      <c r="AM21" s="38" t="s">
        <v>165</v>
      </c>
      <c r="AN21" s="38" t="s">
        <v>165</v>
      </c>
      <c r="AO21" s="38" t="s">
        <v>165</v>
      </c>
      <c r="AP21" s="38"/>
      <c r="AQ21" s="38" t="s">
        <v>165</v>
      </c>
      <c r="AR21" s="36" t="s">
        <v>113</v>
      </c>
    </row>
    <row r="22" spans="1:44" x14ac:dyDescent="0.35">
      <c r="A22" s="32" t="s">
        <v>10</v>
      </c>
      <c r="B22" s="33" t="s">
        <v>31</v>
      </c>
      <c r="C22" s="64">
        <f>IF(G22=34.5,500*P22,50*P22) + IF(H22=3,10000*P22,50*P22) + 200*P22 + VLOOKUP(I22,List!$B$3:$C$5,2,0)*P22 + VLOOKUP(J22,List!$E$3:$F$5,2,0)*P22 + T22*2 + S22*4 + U22*1000 + V22*100 +VLOOKUP(W22,List!$H$3:$I$13,2,0) - X22*L22*5 - IF(AD22="NA",0,AD22*100) - IF(AF22="NA",0,P22*2) - IF(AH22="X",P22*2,0) - IF(AI22="X",P22*2,0) - IF(AJ22="X",P22*2,0) - IF(AK22="X",L22*2,0) - IF(AL22="X",P22*2,0) - IF(AM22="X",P22*2,0) - IF(AN22="X",P22*2,0) - IF(AQ22="X",P22*2,0) - IF(AO22="X",P22*5,0)</f>
        <v>1116.6800000000007</v>
      </c>
      <c r="D22" s="64">
        <f t="shared" si="0"/>
        <v>1116.6800000000007</v>
      </c>
      <c r="E22" s="93">
        <f t="shared" si="1"/>
        <v>3.0733945777762641E-2</v>
      </c>
      <c r="F22" s="64">
        <f t="shared" si="2"/>
        <v>13</v>
      </c>
      <c r="G22" s="28">
        <v>4.16</v>
      </c>
      <c r="H22" s="28">
        <v>2</v>
      </c>
      <c r="I22" s="28" t="s">
        <v>179</v>
      </c>
      <c r="J22" s="28" t="s">
        <v>179</v>
      </c>
      <c r="K22" s="3">
        <v>889</v>
      </c>
      <c r="L22" s="113">
        <v>280</v>
      </c>
      <c r="M22" s="113">
        <v>0</v>
      </c>
      <c r="N22" s="113">
        <v>0</v>
      </c>
      <c r="O22" s="113">
        <v>0</v>
      </c>
      <c r="P22" s="130">
        <v>4.92</v>
      </c>
      <c r="Q22" s="130">
        <v>1.53</v>
      </c>
      <c r="R22" s="114">
        <v>3.55</v>
      </c>
      <c r="S22" s="114">
        <v>27</v>
      </c>
      <c r="T22" s="114">
        <v>0</v>
      </c>
      <c r="U22" s="114">
        <v>0</v>
      </c>
      <c r="V22" s="114">
        <v>0</v>
      </c>
      <c r="W22" s="113" t="s">
        <v>148</v>
      </c>
      <c r="X22" s="75">
        <v>0</v>
      </c>
      <c r="Y22" s="109" t="s">
        <v>177</v>
      </c>
      <c r="Z22" s="36"/>
      <c r="AA22" s="38"/>
      <c r="AB22" s="36"/>
      <c r="AC22" s="36"/>
      <c r="AD22" s="80">
        <v>0.5</v>
      </c>
      <c r="AE22" s="36"/>
      <c r="AF22" s="38" t="s">
        <v>165</v>
      </c>
      <c r="AG22" s="36"/>
      <c r="AH22" s="38" t="s">
        <v>165</v>
      </c>
      <c r="AI22" s="38" t="s">
        <v>165</v>
      </c>
      <c r="AJ22" s="38" t="s">
        <v>165</v>
      </c>
      <c r="AK22" s="38" t="s">
        <v>165</v>
      </c>
      <c r="AL22" s="38" t="s">
        <v>165</v>
      </c>
      <c r="AM22" s="38" t="s">
        <v>165</v>
      </c>
      <c r="AN22" s="38" t="s">
        <v>165</v>
      </c>
      <c r="AO22" s="38" t="s">
        <v>165</v>
      </c>
      <c r="AP22" s="38"/>
      <c r="AQ22" s="38" t="s">
        <v>165</v>
      </c>
      <c r="AR22" s="36" t="s">
        <v>113</v>
      </c>
    </row>
    <row r="23" spans="1:44" x14ac:dyDescent="0.35">
      <c r="A23" s="32" t="s">
        <v>46</v>
      </c>
      <c r="B23" s="33" t="s">
        <v>23</v>
      </c>
      <c r="C23" s="64">
        <f>IF(G23=34.5,500*P23,50*P23) + IF(H23=3,10000*P23,50*P23) + 200*P23 + VLOOKUP(I23,List!$B$3:$C$5,2,0)*P23 + VLOOKUP(J23,List!$E$3:$F$5,2,0)*P23 + T23*2 + S23*4 + U23*1000 + V23*100 +VLOOKUP(W23,List!$H$3:$I$13,2,0) - X23*L23*5 - IF(AD23="NA",0,AD23*100) - IF(AF23="NA",0,P23*2) - IF(AH23="X",P23*2,0) - IF(AI23="X",P23*2,0) - IF(AJ23="X",P23*2,0) - IF(AK23="X",L23*2,0) - IF(AL23="X",P23*2,0) - IF(AM23="X",P23*2,0) - IF(AN23="X",P23*2,0) - IF(AQ23="X",P23*2,0) - IF(AO23="X",P23*5,0)</f>
        <v>1483.3200000000002</v>
      </c>
      <c r="D23" s="64">
        <f t="shared" si="0"/>
        <v>1483.3200000000002</v>
      </c>
      <c r="E23" s="93">
        <f t="shared" si="1"/>
        <v>4.0824834734275582E-2</v>
      </c>
      <c r="F23" s="64">
        <f t="shared" si="2"/>
        <v>10</v>
      </c>
      <c r="G23" s="28">
        <v>4.16</v>
      </c>
      <c r="H23" s="28">
        <v>2</v>
      </c>
      <c r="I23" s="28" t="s">
        <v>179</v>
      </c>
      <c r="J23" s="28" t="s">
        <v>81</v>
      </c>
      <c r="K23" s="3">
        <v>1216</v>
      </c>
      <c r="L23" s="113">
        <v>340</v>
      </c>
      <c r="M23" s="113">
        <v>9</v>
      </c>
      <c r="N23" s="113">
        <v>2</v>
      </c>
      <c r="O23" s="113">
        <v>0</v>
      </c>
      <c r="P23" s="114">
        <v>5.33</v>
      </c>
      <c r="Q23" s="114">
        <v>1.6</v>
      </c>
      <c r="R23" s="114">
        <v>3.68</v>
      </c>
      <c r="S23" s="114">
        <v>45</v>
      </c>
      <c r="T23" s="114">
        <v>0</v>
      </c>
      <c r="U23" s="114">
        <v>0</v>
      </c>
      <c r="V23" s="114">
        <v>0</v>
      </c>
      <c r="W23" s="113">
        <v>10</v>
      </c>
      <c r="X23" s="77">
        <v>0.1</v>
      </c>
      <c r="Y23" s="109" t="s">
        <v>177</v>
      </c>
      <c r="Z23" s="39"/>
      <c r="AA23" s="38"/>
      <c r="AB23" s="36"/>
      <c r="AC23" s="36"/>
      <c r="AD23" s="81">
        <v>1</v>
      </c>
      <c r="AE23" s="36"/>
      <c r="AF23" s="38" t="s">
        <v>165</v>
      </c>
      <c r="AG23" s="36"/>
      <c r="AH23" s="38" t="s">
        <v>165</v>
      </c>
      <c r="AI23" s="38" t="s">
        <v>165</v>
      </c>
      <c r="AJ23" s="38" t="s">
        <v>165</v>
      </c>
      <c r="AK23" s="38" t="s">
        <v>165</v>
      </c>
      <c r="AL23" s="38" t="s">
        <v>165</v>
      </c>
      <c r="AM23" s="38" t="s">
        <v>165</v>
      </c>
      <c r="AN23" s="38" t="s">
        <v>165</v>
      </c>
      <c r="AO23" s="38" t="s">
        <v>165</v>
      </c>
      <c r="AP23" s="38"/>
      <c r="AQ23" s="38" t="s">
        <v>165</v>
      </c>
      <c r="AR23" s="36" t="s">
        <v>113</v>
      </c>
    </row>
    <row r="24" spans="1:44" x14ac:dyDescent="0.35">
      <c r="A24" s="32" t="s">
        <v>12</v>
      </c>
      <c r="B24" s="33" t="s">
        <v>23</v>
      </c>
      <c r="C24" s="64">
        <f>IF(G24=34.5,500*P24,50*P24) + IF(H24=3,10000*P24,50*P24) + 200*P24 + VLOOKUP(I24,List!$B$3:$C$5,2,0)*P24 + VLOOKUP(J24,List!$E$3:$F$5,2,0)*P24 + T24*2 + S24*4 + U24*1000 + V24*100 +VLOOKUP(W24,List!$H$3:$I$13,2,0) - X24*L24*5 - IF(AD24="NA",0,AD24*100) - IF(AF24="NA",0,P24*2) - IF(AH24="X",P24*2,0) - IF(AI24="X",P24*2,0) - IF(AJ24="X",P24*2,0) - IF(AK24="X",L24*2,0) - IF(AL24="X",P24*2,0) - IF(AM24="X",P24*2,0) - IF(AN24="X",P24*2,0) - IF(AQ24="X",P24*2,0) - IF(AO24="X",P24*5,0)</f>
        <v>639.5366666666672</v>
      </c>
      <c r="D24" s="64">
        <f t="shared" si="0"/>
        <v>639.5366666666672</v>
      </c>
      <c r="E24" s="93">
        <f t="shared" si="1"/>
        <v>1.7601716907461758E-2</v>
      </c>
      <c r="F24" s="64">
        <f t="shared" si="2"/>
        <v>18</v>
      </c>
      <c r="G24" s="28">
        <v>4.16</v>
      </c>
      <c r="H24" s="28">
        <v>2</v>
      </c>
      <c r="I24" s="28" t="s">
        <v>179</v>
      </c>
      <c r="J24" s="28" t="s">
        <v>179</v>
      </c>
      <c r="K24" s="3">
        <v>596</v>
      </c>
      <c r="L24" s="113">
        <v>178</v>
      </c>
      <c r="M24" s="113">
        <v>1</v>
      </c>
      <c r="N24" s="113">
        <v>0</v>
      </c>
      <c r="O24" s="113">
        <v>0</v>
      </c>
      <c r="P24" s="114">
        <v>3.03</v>
      </c>
      <c r="Q24" s="114">
        <v>0.15</v>
      </c>
      <c r="R24" s="114">
        <v>0.94</v>
      </c>
      <c r="S24" s="114">
        <v>8</v>
      </c>
      <c r="T24" s="114">
        <v>0</v>
      </c>
      <c r="U24" s="114">
        <v>0</v>
      </c>
      <c r="V24" s="114">
        <v>0</v>
      </c>
      <c r="W24" s="113" t="s">
        <v>148</v>
      </c>
      <c r="X24" s="75">
        <v>0</v>
      </c>
      <c r="Y24" s="109" t="s">
        <v>188</v>
      </c>
      <c r="Z24" s="36"/>
      <c r="AA24" s="38"/>
      <c r="AB24" s="36"/>
      <c r="AC24" s="36"/>
      <c r="AD24" s="80">
        <v>0.33333333333333331</v>
      </c>
      <c r="AE24" s="36"/>
      <c r="AF24" s="38" t="s">
        <v>165</v>
      </c>
      <c r="AG24" s="36"/>
      <c r="AH24" s="38" t="s">
        <v>165</v>
      </c>
      <c r="AI24" s="38" t="s">
        <v>165</v>
      </c>
      <c r="AJ24" s="38" t="s">
        <v>165</v>
      </c>
      <c r="AK24" s="38" t="s">
        <v>165</v>
      </c>
      <c r="AL24" s="38" t="s">
        <v>165</v>
      </c>
      <c r="AM24" s="38" t="s">
        <v>165</v>
      </c>
      <c r="AN24" s="38" t="s">
        <v>165</v>
      </c>
      <c r="AO24" s="38" t="s">
        <v>165</v>
      </c>
      <c r="AP24" s="38"/>
      <c r="AQ24" s="38" t="s">
        <v>165</v>
      </c>
      <c r="AR24" s="36" t="s">
        <v>113</v>
      </c>
    </row>
    <row r="25" spans="1:44" x14ac:dyDescent="0.35">
      <c r="A25" s="32" t="s">
        <v>9</v>
      </c>
      <c r="B25" s="33" t="s">
        <v>31</v>
      </c>
      <c r="C25" s="64">
        <f>IF(G25=34.5,500*P25,50*P25) + IF(H25=3,10000*P25,50*P25) + 200*P25 + VLOOKUP(I25,List!$B$3:$C$5,2,0)*P25 + VLOOKUP(J25,List!$E$3:$F$5,2,0)*P25 + T25*2 + S25*4 + U25*1000 + V25*100 +VLOOKUP(W25,List!$H$3:$I$13,2,0) - X25*L25*5 - IF(AD25="NA",0,AD25*100) - IF(AF25="NA",0,P25*2) - IF(AH25="X",P25*2,0) - IF(AI25="X",P25*2,0) - IF(AJ25="X",P25*2,0) - IF(AK25="X",L25*2,0) - IF(AL25="X",P25*2,0) - IF(AM25="X",P25*2,0) - IF(AN25="X",P25*2,0) - IF(AQ25="X",P25*2,0) - IF(AO25="X",P25*5,0)</f>
        <v>-4</v>
      </c>
      <c r="D25" s="64">
        <f t="shared" si="0"/>
        <v>0</v>
      </c>
      <c r="E25" s="93">
        <f t="shared" si="1"/>
        <v>-1.1009043155698184E-4</v>
      </c>
      <c r="F25" s="64">
        <f t="shared" si="2"/>
        <v>24</v>
      </c>
      <c r="G25" s="28">
        <v>4.16</v>
      </c>
      <c r="H25" s="28">
        <v>2</v>
      </c>
      <c r="I25" s="28" t="s">
        <v>83</v>
      </c>
      <c r="J25" s="28" t="s">
        <v>83</v>
      </c>
      <c r="K25" s="3">
        <v>28</v>
      </c>
      <c r="L25" s="113">
        <v>2</v>
      </c>
      <c r="M25" s="113">
        <v>0</v>
      </c>
      <c r="N25" s="113">
        <v>0</v>
      </c>
      <c r="O25" s="113">
        <v>0</v>
      </c>
      <c r="P25" s="114">
        <v>0</v>
      </c>
      <c r="Q25" s="114">
        <v>0</v>
      </c>
      <c r="R25" s="114">
        <v>0.84</v>
      </c>
      <c r="S25" s="114">
        <v>0</v>
      </c>
      <c r="T25" s="114">
        <v>0</v>
      </c>
      <c r="U25" s="114">
        <v>0</v>
      </c>
      <c r="V25" s="114">
        <v>0</v>
      </c>
      <c r="W25" s="113" t="s">
        <v>148</v>
      </c>
      <c r="X25" s="75">
        <v>0</v>
      </c>
      <c r="Y25" s="37" t="s">
        <v>77</v>
      </c>
      <c r="Z25" s="36"/>
      <c r="AA25" s="38"/>
      <c r="AB25" s="36"/>
      <c r="AC25" s="36"/>
      <c r="AD25" s="82" t="s">
        <v>27</v>
      </c>
      <c r="AE25" s="36"/>
      <c r="AF25" s="38" t="s">
        <v>165</v>
      </c>
      <c r="AG25" s="36"/>
      <c r="AH25" s="38" t="s">
        <v>165</v>
      </c>
      <c r="AI25" s="38" t="s">
        <v>165</v>
      </c>
      <c r="AJ25" s="38" t="s">
        <v>165</v>
      </c>
      <c r="AK25" s="38" t="s">
        <v>165</v>
      </c>
      <c r="AL25" s="38" t="s">
        <v>165</v>
      </c>
      <c r="AM25" s="38" t="s">
        <v>165</v>
      </c>
      <c r="AN25" s="38" t="s">
        <v>165</v>
      </c>
      <c r="AO25" s="38" t="s">
        <v>165</v>
      </c>
      <c r="AP25" s="38"/>
      <c r="AQ25" s="38" t="s">
        <v>165</v>
      </c>
      <c r="AR25" s="36" t="s">
        <v>113</v>
      </c>
    </row>
    <row r="26" spans="1:44" x14ac:dyDescent="0.35">
      <c r="A26" s="32" t="s">
        <v>47</v>
      </c>
      <c r="B26" s="33" t="s">
        <v>17</v>
      </c>
      <c r="C26" s="64">
        <f>IF(G26=34.5,500*P26,50*P26) + IF(H26=3,10000*P26,50*P26) + 200*P26 + VLOOKUP(I26,List!$B$3:$C$5,2,0)*P26 + VLOOKUP(J26,List!$E$3:$F$5,2,0)*P26 + T26*2 + S26*4 + U26*1000 + V26*100 +VLOOKUP(W26,List!$H$3:$I$13,2,0) - X26*L26*5 - IF(AD26="NA",0,AD26*100) - IF(AF26="NA",0,P26*2) - IF(AH26="X",P26*2,0) - IF(AI26="X",P26*2,0) - IF(AJ26="X",P26*2,0) - IF(AK26="X",L26*2,0) - IF(AL26="X",P26*2,0) - IF(AM26="X",P26*2,0) - IF(AN26="X",P26*2,0) - IF(AQ26="X",P26*2,0) - IF(AO26="X",P26*5,0)</f>
        <v>201.76000000000005</v>
      </c>
      <c r="D26" s="64">
        <f t="shared" si="0"/>
        <v>201.76000000000005</v>
      </c>
      <c r="E26" s="93">
        <f t="shared" si="1"/>
        <v>5.5529613677341655E-3</v>
      </c>
      <c r="F26" s="64">
        <f t="shared" si="2"/>
        <v>21</v>
      </c>
      <c r="G26" s="28">
        <v>4.16</v>
      </c>
      <c r="H26" s="28">
        <v>2</v>
      </c>
      <c r="I26" s="28" t="s">
        <v>83</v>
      </c>
      <c r="J26" s="28" t="s">
        <v>81</v>
      </c>
      <c r="K26" s="3">
        <v>3</v>
      </c>
      <c r="L26" s="113">
        <v>22</v>
      </c>
      <c r="M26" s="113">
        <v>0</v>
      </c>
      <c r="N26" s="113">
        <v>0</v>
      </c>
      <c r="O26" s="113">
        <v>0</v>
      </c>
      <c r="P26" s="113">
        <v>0.64</v>
      </c>
      <c r="Q26" s="113">
        <v>0</v>
      </c>
      <c r="R26" s="113">
        <v>0.02</v>
      </c>
      <c r="S26" s="113">
        <v>0</v>
      </c>
      <c r="T26" s="113">
        <v>0</v>
      </c>
      <c r="U26" s="113">
        <v>0</v>
      </c>
      <c r="V26" s="114">
        <v>0</v>
      </c>
      <c r="W26" s="113" t="s">
        <v>148</v>
      </c>
      <c r="X26" s="75">
        <v>0</v>
      </c>
      <c r="Y26" s="37" t="s">
        <v>77</v>
      </c>
      <c r="Z26" s="36"/>
      <c r="AA26" s="38"/>
      <c r="AB26" s="36"/>
      <c r="AC26" s="36"/>
      <c r="AD26" s="82" t="s">
        <v>27</v>
      </c>
      <c r="AE26" s="36"/>
      <c r="AF26" s="38" t="s">
        <v>165</v>
      </c>
      <c r="AG26" s="36"/>
      <c r="AH26" s="38" t="s">
        <v>165</v>
      </c>
      <c r="AI26" s="38" t="s">
        <v>165</v>
      </c>
      <c r="AJ26" s="38" t="s">
        <v>165</v>
      </c>
      <c r="AK26" s="38" t="s">
        <v>165</v>
      </c>
      <c r="AL26" s="38" t="s">
        <v>165</v>
      </c>
      <c r="AM26" s="38" t="s">
        <v>165</v>
      </c>
      <c r="AN26" s="38" t="s">
        <v>165</v>
      </c>
      <c r="AO26" s="38" t="s">
        <v>165</v>
      </c>
      <c r="AP26" s="38"/>
      <c r="AQ26" s="38" t="s">
        <v>165</v>
      </c>
      <c r="AR26" s="36" t="s">
        <v>113</v>
      </c>
    </row>
    <row r="27" spans="1:44" x14ac:dyDescent="0.35">
      <c r="A27" s="32" t="s">
        <v>48</v>
      </c>
      <c r="B27" s="33" t="s">
        <v>32</v>
      </c>
      <c r="C27" s="64">
        <f>IF(G27=34.5,500*P27,50*P27) + IF(H27=3,10000*P27,50*P27) + 200*P27 + VLOOKUP(I27,List!$B$3:$C$5,2,0)*P27 + VLOOKUP(J27,List!$E$3:$F$5,2,0)*P27 + T27*2 + S27*4 + U27*1000 + V27*100 +VLOOKUP(W27,List!$H$3:$I$13,2,0) - X27*L27*5 - IF(AD27="NA",0,AD27*100) - IF(AF27="NA",0,P27*2) - IF(AH27="X",P27*2,0) - IF(AI27="X",P27*2,0) - IF(AJ27="X",P27*2,0) - IF(AK27="X",L27*2,0) - IF(AL27="X",P27*2,0) - IF(AM27="X",P27*2,0) - IF(AN27="X",P27*2,0) - IF(AQ27="X",P27*2,0) - IF(AO27="X",P27*5,0)</f>
        <v>626.89999999999964</v>
      </c>
      <c r="D27" s="64">
        <f t="shared" si="0"/>
        <v>626.89999999999964</v>
      </c>
      <c r="E27" s="93">
        <f t="shared" si="1"/>
        <v>1.7253922885767967E-2</v>
      </c>
      <c r="F27" s="64">
        <f t="shared" si="2"/>
        <v>19</v>
      </c>
      <c r="G27" s="28">
        <v>4.16</v>
      </c>
      <c r="H27" s="28">
        <v>2</v>
      </c>
      <c r="I27" s="28" t="s">
        <v>83</v>
      </c>
      <c r="J27" s="28" t="s">
        <v>83</v>
      </c>
      <c r="K27" s="3">
        <v>0</v>
      </c>
      <c r="L27" s="113">
        <v>1</v>
      </c>
      <c r="M27" s="113">
        <v>0</v>
      </c>
      <c r="N27" s="113">
        <v>0</v>
      </c>
      <c r="O27" s="113">
        <v>0</v>
      </c>
      <c r="P27" s="113">
        <v>0.1</v>
      </c>
      <c r="Q27" s="113">
        <v>0</v>
      </c>
      <c r="R27" s="113">
        <v>0</v>
      </c>
      <c r="S27" s="113">
        <v>0</v>
      </c>
      <c r="T27" s="113">
        <v>0</v>
      </c>
      <c r="U27" s="113">
        <v>0</v>
      </c>
      <c r="V27" s="114">
        <v>0</v>
      </c>
      <c r="W27" s="113">
        <v>5</v>
      </c>
      <c r="X27" s="75">
        <v>0</v>
      </c>
      <c r="Y27" s="37" t="s">
        <v>77</v>
      </c>
      <c r="Z27" s="37" t="s">
        <v>27</v>
      </c>
      <c r="AA27" s="38"/>
      <c r="AB27" s="37" t="s">
        <v>27</v>
      </c>
      <c r="AC27" s="37" t="s">
        <v>27</v>
      </c>
      <c r="AD27" s="82" t="s">
        <v>27</v>
      </c>
      <c r="AE27" s="36"/>
      <c r="AF27" s="38" t="s">
        <v>165</v>
      </c>
      <c r="AG27" s="36"/>
      <c r="AH27" s="38" t="s">
        <v>165</v>
      </c>
      <c r="AI27" s="38" t="s">
        <v>165</v>
      </c>
      <c r="AJ27" s="38" t="s">
        <v>165</v>
      </c>
      <c r="AK27" s="38" t="s">
        <v>165</v>
      </c>
      <c r="AL27" s="38" t="s">
        <v>165</v>
      </c>
      <c r="AM27" s="38" t="s">
        <v>165</v>
      </c>
      <c r="AN27" s="38" t="s">
        <v>165</v>
      </c>
      <c r="AO27" s="38" t="s">
        <v>165</v>
      </c>
      <c r="AP27" s="38"/>
      <c r="AQ27" s="38" t="s">
        <v>165</v>
      </c>
      <c r="AR27" s="36" t="s">
        <v>113</v>
      </c>
    </row>
    <row r="28" spans="1:44" x14ac:dyDescent="0.35">
      <c r="A28" s="32" t="s">
        <v>49</v>
      </c>
      <c r="B28" s="33" t="s">
        <v>32</v>
      </c>
      <c r="C28" s="64">
        <f>IF(G28=34.5,500*P28,50*P28) + IF(H28=3,10000*P28,50*P28) + 200*P28 + VLOOKUP(I28,List!$B$3:$C$5,2,0)*P28 + VLOOKUP(J28,List!$E$3:$F$5,2,0)*P28 + T28*2 + S28*4 + U28*1000 + V28*100 +VLOOKUP(W28,List!$H$3:$I$13,2,0) - X28*L28*5 - IF(AD28="NA",0,AD28*100) - IF(AF28="NA",0,P28*2) - IF(AH28="X",P28*2,0) - IF(AI28="X",P28*2,0) - IF(AJ28="X",P28*2,0) - IF(AK28="X",L28*2,0) - IF(AL28="X",P28*2,0) - IF(AM28="X",P28*2,0) - IF(AN28="X",P28*2,0) - IF(AQ28="X",P28*2,0) - IF(AO28="X",P28*5,0)</f>
        <v>0</v>
      </c>
      <c r="D28" s="64">
        <f t="shared" si="0"/>
        <v>0</v>
      </c>
      <c r="E28" s="93">
        <f t="shared" si="1"/>
        <v>0</v>
      </c>
      <c r="F28" s="64">
        <f t="shared" si="2"/>
        <v>22</v>
      </c>
      <c r="G28" s="28">
        <v>4.16</v>
      </c>
      <c r="H28" s="28">
        <v>2</v>
      </c>
      <c r="I28" s="28" t="s">
        <v>83</v>
      </c>
      <c r="J28" s="28" t="s">
        <v>83</v>
      </c>
      <c r="K28" s="3">
        <v>0</v>
      </c>
      <c r="L28" s="113">
        <v>0</v>
      </c>
      <c r="M28" s="113">
        <v>0</v>
      </c>
      <c r="N28" s="113">
        <v>0</v>
      </c>
      <c r="O28" s="113">
        <v>0</v>
      </c>
      <c r="P28" s="113">
        <v>0</v>
      </c>
      <c r="Q28" s="113">
        <v>0</v>
      </c>
      <c r="R28" s="113">
        <v>0</v>
      </c>
      <c r="S28" s="113">
        <v>0</v>
      </c>
      <c r="T28" s="113">
        <v>0</v>
      </c>
      <c r="U28" s="113">
        <v>0</v>
      </c>
      <c r="V28" s="114">
        <v>0</v>
      </c>
      <c r="W28" s="113" t="s">
        <v>148</v>
      </c>
      <c r="X28" s="78">
        <v>1</v>
      </c>
      <c r="Y28" s="37" t="s">
        <v>77</v>
      </c>
      <c r="Z28" s="37" t="s">
        <v>27</v>
      </c>
      <c r="AA28" s="38"/>
      <c r="AB28" s="37" t="s">
        <v>27</v>
      </c>
      <c r="AC28" s="37" t="s">
        <v>27</v>
      </c>
      <c r="AD28" s="82" t="s">
        <v>27</v>
      </c>
      <c r="AE28" s="36"/>
      <c r="AF28" s="38" t="s">
        <v>165</v>
      </c>
      <c r="AG28" s="36"/>
      <c r="AH28" s="38" t="s">
        <v>165</v>
      </c>
      <c r="AI28" s="38" t="s">
        <v>165</v>
      </c>
      <c r="AJ28" s="38" t="s">
        <v>165</v>
      </c>
      <c r="AK28" s="38" t="s">
        <v>165</v>
      </c>
      <c r="AL28" s="38" t="s">
        <v>165</v>
      </c>
      <c r="AM28" s="38" t="s">
        <v>165</v>
      </c>
      <c r="AN28" s="38" t="s">
        <v>165</v>
      </c>
      <c r="AO28" s="38" t="s">
        <v>165</v>
      </c>
      <c r="AP28" s="37" t="s">
        <v>27</v>
      </c>
      <c r="AQ28" s="37" t="s">
        <v>27</v>
      </c>
      <c r="AR28" s="36" t="s">
        <v>113</v>
      </c>
    </row>
    <row r="29" spans="1:44" ht="15" thickBot="1" x14ac:dyDescent="0.4">
      <c r="A29" s="32" t="s">
        <v>50</v>
      </c>
      <c r="B29" s="33" t="s">
        <v>6</v>
      </c>
      <c r="C29" s="64">
        <f>IF(G29=34.5,500*P29,50*P29) + IF(H29=3,10000*P29,50*P29) + 200*P29 + VLOOKUP(I29,List!$B$3:$C$5,2,0)*P29 + VLOOKUP(J29,List!$E$3:$F$5,2,0)*P29 + T29*2 + S29*4 + U29*1000 + V29*100 +VLOOKUP(W29,List!$H$3:$I$13,2,0) - X29*L29*5 - IF(AD29="NA",0,AD29*100) - IF(AF29="NA",0,P29*2) - IF(AH29="X",P29*2,0) - IF(AI29="X",P29*2,0) - IF(AJ29="X",P29*2,0) - IF(AK29="X",L29*2,0) - IF(AL29="X",P29*2,0) - IF(AM29="X",P29*2,0) - IF(AN29="X",P29*2,0) - IF(AQ29="X",P29*2,0) - IF(AO29="X",P29*5,0)</f>
        <v>0</v>
      </c>
      <c r="D29" s="64">
        <f t="shared" si="0"/>
        <v>0</v>
      </c>
      <c r="E29" s="93">
        <f t="shared" si="1"/>
        <v>0</v>
      </c>
      <c r="F29" s="64">
        <f t="shared" si="2"/>
        <v>22</v>
      </c>
      <c r="G29" s="28">
        <v>4.16</v>
      </c>
      <c r="H29" s="28">
        <v>2</v>
      </c>
      <c r="I29" s="28" t="s">
        <v>83</v>
      </c>
      <c r="J29" s="28" t="s">
        <v>83</v>
      </c>
      <c r="K29" s="3">
        <v>2</v>
      </c>
      <c r="L29" s="117">
        <v>0</v>
      </c>
      <c r="M29" s="113">
        <v>0</v>
      </c>
      <c r="N29" s="117">
        <v>0</v>
      </c>
      <c r="O29" s="117">
        <v>0</v>
      </c>
      <c r="P29" s="117">
        <v>0</v>
      </c>
      <c r="Q29" s="117">
        <v>0</v>
      </c>
      <c r="R29" s="117">
        <v>0.03</v>
      </c>
      <c r="S29" s="117">
        <v>0</v>
      </c>
      <c r="T29" s="113">
        <v>0</v>
      </c>
      <c r="U29" s="113">
        <v>0</v>
      </c>
      <c r="V29" s="114">
        <v>0</v>
      </c>
      <c r="W29" s="113" t="s">
        <v>148</v>
      </c>
      <c r="X29" s="78">
        <v>1</v>
      </c>
      <c r="Y29" s="37" t="s">
        <v>77</v>
      </c>
      <c r="Z29" s="37" t="s">
        <v>27</v>
      </c>
      <c r="AA29" s="38"/>
      <c r="AB29" s="37" t="s">
        <v>27</v>
      </c>
      <c r="AC29" s="37" t="s">
        <v>27</v>
      </c>
      <c r="AD29" s="82" t="s">
        <v>27</v>
      </c>
      <c r="AE29" s="36"/>
      <c r="AF29" s="38" t="s">
        <v>165</v>
      </c>
      <c r="AG29" s="36"/>
      <c r="AH29" s="38" t="s">
        <v>165</v>
      </c>
      <c r="AI29" s="38" t="s">
        <v>165</v>
      </c>
      <c r="AJ29" s="38" t="s">
        <v>165</v>
      </c>
      <c r="AK29" s="38" t="s">
        <v>165</v>
      </c>
      <c r="AL29" s="38" t="s">
        <v>165</v>
      </c>
      <c r="AM29" s="38" t="s">
        <v>165</v>
      </c>
      <c r="AN29" s="38" t="s">
        <v>165</v>
      </c>
      <c r="AO29" s="38" t="s">
        <v>165</v>
      </c>
      <c r="AP29" s="37" t="s">
        <v>27</v>
      </c>
      <c r="AQ29" s="37" t="s">
        <v>27</v>
      </c>
      <c r="AR29" s="36" t="s">
        <v>113</v>
      </c>
    </row>
    <row r="30" spans="1:44" ht="15" thickBot="1" x14ac:dyDescent="0.4">
      <c r="A30" s="5"/>
      <c r="B30" s="6"/>
      <c r="C30" s="64">
        <f>SUM(C4:C29)</f>
        <v>36333.766190476192</v>
      </c>
      <c r="D30" s="64">
        <f>SUM(D4:D29)</f>
        <v>37625.866666666669</v>
      </c>
      <c r="E30" s="93">
        <f>SUM(E4:E29)</f>
        <v>1</v>
      </c>
      <c r="F30" s="94"/>
      <c r="G30" s="6"/>
      <c r="H30" s="6"/>
      <c r="I30" s="6"/>
      <c r="J30" s="6"/>
      <c r="K30" s="6"/>
      <c r="L30" s="31">
        <f t="shared" ref="L30:V30" si="3">SUM(L4:L29)</f>
        <v>9892</v>
      </c>
      <c r="M30" s="31">
        <f t="shared" si="3"/>
        <v>43</v>
      </c>
      <c r="N30" s="31">
        <f t="shared" si="3"/>
        <v>82</v>
      </c>
      <c r="O30" s="31">
        <f t="shared" si="3"/>
        <v>0</v>
      </c>
      <c r="P30" s="31">
        <f t="shared" si="3"/>
        <v>148.85999999999999</v>
      </c>
      <c r="Q30" s="31">
        <f t="shared" si="3"/>
        <v>57.72</v>
      </c>
      <c r="R30" s="31">
        <f t="shared" si="3"/>
        <v>54.080000000000005</v>
      </c>
      <c r="S30" s="28">
        <f t="shared" si="3"/>
        <v>465</v>
      </c>
      <c r="T30" s="47">
        <f t="shared" si="3"/>
        <v>0</v>
      </c>
      <c r="U30" s="30">
        <f t="shared" si="3"/>
        <v>0</v>
      </c>
      <c r="V30" s="30">
        <f t="shared" si="3"/>
        <v>7</v>
      </c>
      <c r="W30" s="29"/>
      <c r="X30" s="6"/>
      <c r="Y30" s="20"/>
      <c r="Z30" s="6"/>
      <c r="AA30" s="6"/>
      <c r="AB30" s="6"/>
      <c r="AC30" s="6"/>
      <c r="AD30" s="7"/>
      <c r="AP30" s="6"/>
      <c r="AQ30" s="6"/>
    </row>
    <row r="31" spans="1:44" x14ac:dyDescent="0.35">
      <c r="D31" s="69" t="s">
        <v>80</v>
      </c>
      <c r="E31" s="69"/>
      <c r="F31" s="69"/>
      <c r="G31" s="69"/>
      <c r="K31" s="68"/>
      <c r="L31" s="12"/>
      <c r="M31" s="12"/>
      <c r="N31" s="12"/>
      <c r="O31" s="12"/>
      <c r="P31" s="12"/>
      <c r="Q31" s="12"/>
      <c r="R31" s="12"/>
      <c r="S31" s="2"/>
      <c r="X31" s="148" t="s">
        <v>36</v>
      </c>
      <c r="Y31" s="149"/>
      <c r="Z31" s="150"/>
    </row>
    <row r="32" spans="1:44" x14ac:dyDescent="0.35">
      <c r="D32" s="65" t="s">
        <v>81</v>
      </c>
      <c r="E32" s="90"/>
      <c r="F32" s="90"/>
      <c r="G32" s="90"/>
      <c r="K32" s="68"/>
      <c r="L32" s="12"/>
      <c r="M32" s="12"/>
      <c r="N32" s="12"/>
      <c r="O32" s="12"/>
      <c r="P32" s="12"/>
      <c r="Q32" s="12"/>
      <c r="R32" s="12"/>
      <c r="X32" s="24"/>
      <c r="Y32" s="137" t="s">
        <v>53</v>
      </c>
      <c r="Z32" s="138"/>
    </row>
    <row r="33" spans="4:30" x14ac:dyDescent="0.35">
      <c r="D33" s="66" t="s">
        <v>82</v>
      </c>
      <c r="E33" s="91"/>
      <c r="F33" s="91"/>
      <c r="G33" s="91"/>
      <c r="K33" s="68"/>
      <c r="L33" s="12"/>
      <c r="M33" s="12"/>
      <c r="N33" s="12"/>
      <c r="O33" s="12"/>
      <c r="P33" s="12"/>
      <c r="Q33" s="12"/>
      <c r="R33" s="12"/>
      <c r="X33" s="25"/>
      <c r="Y33" s="137" t="s">
        <v>75</v>
      </c>
      <c r="Z33" s="138"/>
    </row>
    <row r="34" spans="4:30" x14ac:dyDescent="0.35">
      <c r="D34" s="67" t="s">
        <v>83</v>
      </c>
      <c r="E34" s="92"/>
      <c r="F34" s="92"/>
      <c r="G34" s="92"/>
      <c r="K34" s="68"/>
      <c r="L34" s="12"/>
      <c r="M34" s="12"/>
      <c r="N34" s="12"/>
      <c r="O34" s="12"/>
      <c r="P34" s="12"/>
      <c r="Q34" s="12"/>
      <c r="R34" s="12"/>
      <c r="X34" s="26"/>
      <c r="Y34" s="137" t="s">
        <v>101</v>
      </c>
      <c r="Z34" s="138"/>
      <c r="AD34" s="15"/>
    </row>
    <row r="35" spans="4:30" ht="15.65" customHeight="1" thickBot="1" x14ac:dyDescent="0.4">
      <c r="K35" s="15"/>
      <c r="L35" s="15"/>
      <c r="M35" s="15"/>
      <c r="N35" s="15"/>
      <c r="O35" s="15"/>
      <c r="P35" s="15"/>
      <c r="Q35" s="15"/>
      <c r="R35" s="15"/>
      <c r="X35" s="27"/>
      <c r="Y35" s="139" t="s">
        <v>76</v>
      </c>
      <c r="Z35" s="140"/>
    </row>
    <row r="36" spans="4:30" ht="43.5" x14ac:dyDescent="0.35">
      <c r="O36" s="49"/>
      <c r="P36" s="17" t="s">
        <v>119</v>
      </c>
      <c r="Q36" s="17" t="s">
        <v>120</v>
      </c>
      <c r="R36" s="17" t="s">
        <v>121</v>
      </c>
      <c r="S36" s="17" t="s">
        <v>117</v>
      </c>
    </row>
    <row r="37" spans="4:30" x14ac:dyDescent="0.35">
      <c r="O37" s="49"/>
      <c r="P37" s="17" t="s">
        <v>118</v>
      </c>
      <c r="Q37" s="17" t="s">
        <v>118</v>
      </c>
      <c r="R37" s="17" t="s">
        <v>118</v>
      </c>
      <c r="S37" s="17" t="s">
        <v>118</v>
      </c>
    </row>
    <row r="38" spans="4:30" x14ac:dyDescent="0.35">
      <c r="O38" s="50" t="s">
        <v>115</v>
      </c>
      <c r="P38" s="52">
        <f>SUM(P4:P6)</f>
        <v>4.59</v>
      </c>
      <c r="Q38" s="52">
        <f>SUM(Q4:Q6)</f>
        <v>20.52</v>
      </c>
      <c r="R38" s="52">
        <f>SUM(R4:R6)</f>
        <v>0.91</v>
      </c>
      <c r="S38" s="52">
        <f>SUM(P38:R38)</f>
        <v>26.02</v>
      </c>
    </row>
    <row r="39" spans="4:30" x14ac:dyDescent="0.35">
      <c r="O39" s="50" t="s">
        <v>116</v>
      </c>
      <c r="P39" s="52">
        <f>SUM(P7:P29)</f>
        <v>144.27000000000001</v>
      </c>
      <c r="Q39" s="52">
        <f>SUM(Q7:Q29)</f>
        <v>37.200000000000003</v>
      </c>
      <c r="R39" s="52">
        <f>SUM(R7:R29)</f>
        <v>53.170000000000009</v>
      </c>
      <c r="S39" s="52">
        <f>SUM(P39:R39)</f>
        <v>234.64000000000004</v>
      </c>
    </row>
    <row r="40" spans="4:30" x14ac:dyDescent="0.35">
      <c r="O40" s="50" t="s">
        <v>117</v>
      </c>
      <c r="P40" s="52">
        <f>SUM(P38:P39)</f>
        <v>148.86000000000001</v>
      </c>
      <c r="Q40" s="52">
        <f>SUM(Q38:Q39)</f>
        <v>57.72</v>
      </c>
      <c r="R40" s="52">
        <f>SUM(R38:R39)</f>
        <v>54.080000000000005</v>
      </c>
      <c r="S40" s="52">
        <f>SUM(P40:R40)</f>
        <v>260.66000000000003</v>
      </c>
    </row>
    <row r="41" spans="4:30" ht="43.5" x14ac:dyDescent="0.35">
      <c r="O41" s="49"/>
      <c r="P41" s="17" t="s">
        <v>122</v>
      </c>
      <c r="Q41" s="17" t="s">
        <v>122</v>
      </c>
      <c r="R41" s="17" t="s">
        <v>122</v>
      </c>
      <c r="S41" s="17" t="s">
        <v>122</v>
      </c>
    </row>
    <row r="42" spans="4:30" x14ac:dyDescent="0.35">
      <c r="O42" s="50" t="s">
        <v>115</v>
      </c>
      <c r="P42" s="51">
        <f t="shared" ref="P42:S44" si="4">P38/$S$40</f>
        <v>1.7609146013964551E-2</v>
      </c>
      <c r="Q42" s="51">
        <f t="shared" si="4"/>
        <v>7.8723241003606226E-2</v>
      </c>
      <c r="R42" s="51">
        <f t="shared" si="4"/>
        <v>3.4911378807642138E-3</v>
      </c>
      <c r="S42" s="51">
        <f t="shared" si="4"/>
        <v>9.9823524898334987E-2</v>
      </c>
    </row>
    <row r="43" spans="4:30" x14ac:dyDescent="0.35">
      <c r="O43" s="50" t="s">
        <v>116</v>
      </c>
      <c r="P43" s="51">
        <f t="shared" si="4"/>
        <v>0.55347962863500344</v>
      </c>
      <c r="Q43" s="51">
        <f t="shared" si="4"/>
        <v>0.1427146474334382</v>
      </c>
      <c r="R43" s="51">
        <f t="shared" si="4"/>
        <v>0.20398219903322337</v>
      </c>
      <c r="S43" s="51">
        <f t="shared" si="4"/>
        <v>0.9001764751016651</v>
      </c>
    </row>
    <row r="44" spans="4:30" x14ac:dyDescent="0.35">
      <c r="O44" s="50" t="s">
        <v>117</v>
      </c>
      <c r="P44" s="51">
        <f t="shared" si="4"/>
        <v>0.57108877464896801</v>
      </c>
      <c r="Q44" s="51">
        <f t="shared" si="4"/>
        <v>0.2214378884370444</v>
      </c>
      <c r="R44" s="51">
        <f t="shared" si="4"/>
        <v>0.20747333691398756</v>
      </c>
      <c r="S44" s="51">
        <f t="shared" si="4"/>
        <v>1</v>
      </c>
    </row>
    <row r="45" spans="4:30" ht="43.5" x14ac:dyDescent="0.35">
      <c r="O45" s="49"/>
      <c r="P45" s="17" t="s">
        <v>123</v>
      </c>
      <c r="Q45" s="17" t="s">
        <v>123</v>
      </c>
      <c r="R45" s="17" t="s">
        <v>123</v>
      </c>
      <c r="S45" s="17"/>
    </row>
    <row r="46" spans="4:30" x14ac:dyDescent="0.35">
      <c r="O46" s="50" t="s">
        <v>115</v>
      </c>
      <c r="P46" s="51">
        <f>P38/$S$38</f>
        <v>0.17640276710222905</v>
      </c>
      <c r="Q46" s="51">
        <f>Q38/$S$38</f>
        <v>0.78862413528055342</v>
      </c>
      <c r="R46" s="51">
        <f>R38/$S$38</f>
        <v>3.4973097617217529E-2</v>
      </c>
      <c r="S46" s="53"/>
    </row>
    <row r="47" spans="4:30" ht="43.5" x14ac:dyDescent="0.35">
      <c r="O47" s="49"/>
      <c r="P47" s="17" t="s">
        <v>124</v>
      </c>
      <c r="Q47" s="17" t="s">
        <v>124</v>
      </c>
      <c r="R47" s="17" t="s">
        <v>124</v>
      </c>
      <c r="S47" s="17"/>
    </row>
    <row r="48" spans="4:30" x14ac:dyDescent="0.35">
      <c r="O48" s="50" t="s">
        <v>116</v>
      </c>
      <c r="P48" s="51">
        <f>P39/$S$39</f>
        <v>0.6148568019093078</v>
      </c>
      <c r="Q48" s="51">
        <f>Q39/$S$39</f>
        <v>0.15854074326628023</v>
      </c>
      <c r="R48" s="51">
        <f>R39/$S$39</f>
        <v>0.22660245482441185</v>
      </c>
      <c r="S48" s="53"/>
    </row>
  </sheetData>
  <mergeCells count="8">
    <mergeCell ref="Y34:Z34"/>
    <mergeCell ref="Y35:Z35"/>
    <mergeCell ref="A1:W1"/>
    <mergeCell ref="X1:AG1"/>
    <mergeCell ref="AH1:AR1"/>
    <mergeCell ref="X31:Z31"/>
    <mergeCell ref="Y32:Z32"/>
    <mergeCell ref="Y33:Z33"/>
  </mergeCells>
  <conditionalFormatting sqref="C4:F29">
    <cfRule type="cellIs" dxfId="38" priority="1" operator="between">
      <formula>2999</formula>
      <formula>1201</formula>
    </cfRule>
    <cfRule type="cellIs" dxfId="37" priority="2" operator="lessThan">
      <formula>1200</formula>
    </cfRule>
    <cfRule type="cellIs" dxfId="36" priority="3" operator="greaterThan">
      <formula>3000</formula>
    </cfRule>
  </conditionalFormatting>
  <pageMargins left="0.7" right="0.7" top="0.75" bottom="0.75" header="0.3" footer="0.3"/>
  <pageSetup paperSize="17" scale="4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List!$E$3:$E$5</xm:f>
          </x14:formula1>
          <xm:sqref>J4:J29</xm:sqref>
        </x14:dataValidation>
        <x14:dataValidation type="list" allowBlank="1" showInputMessage="1" showErrorMessage="1">
          <x14:formula1>
            <xm:f>List!$B$3:$B$5</xm:f>
          </x14:formula1>
          <xm:sqref>I4:I29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48"/>
  <sheetViews>
    <sheetView workbookViewId="0">
      <pane xSplit="1" topLeftCell="B1" activePane="topRight" state="frozen"/>
      <selection pane="topRight" activeCell="D4" sqref="D4"/>
    </sheetView>
  </sheetViews>
  <sheetFormatPr defaultRowHeight="14.5" x14ac:dyDescent="0.35"/>
  <cols>
    <col min="1" max="1" width="21.81640625" style="1" customWidth="1"/>
    <col min="2" max="2" width="11.453125" style="2" customWidth="1"/>
    <col min="3" max="3" width="9.7265625" style="60" hidden="1" customWidth="1"/>
    <col min="4" max="4" width="9.7265625" style="60" customWidth="1"/>
    <col min="5" max="5" width="14" style="60" customWidth="1"/>
    <col min="6" max="6" width="9.7265625" style="60" customWidth="1"/>
    <col min="7" max="7" width="9.7265625" style="2" customWidth="1"/>
    <col min="8" max="8" width="8" style="2" customWidth="1"/>
    <col min="9" max="9" width="11.453125" style="2" customWidth="1"/>
    <col min="10" max="10" width="10" style="2" customWidth="1"/>
    <col min="11" max="11" width="12.1796875" style="2" customWidth="1"/>
    <col min="12" max="12" width="9.1796875" customWidth="1"/>
    <col min="13" max="13" width="11.81640625" customWidth="1"/>
    <col min="14" max="15" width="9.1796875" customWidth="1"/>
    <col min="16" max="17" width="11.7265625" customWidth="1"/>
    <col min="18" max="18" width="11.453125" customWidth="1"/>
    <col min="19" max="23" width="14" customWidth="1"/>
    <col min="24" max="24" width="13" customWidth="1"/>
    <col min="25" max="25" width="11.1796875" style="16" customWidth="1"/>
    <col min="26" max="26" width="11.1796875" style="2" bestFit="1" customWidth="1"/>
    <col min="27" max="28" width="10.26953125" style="2" customWidth="1"/>
    <col min="29" max="29" width="13.7265625" style="2" customWidth="1"/>
    <col min="30" max="30" width="12" customWidth="1"/>
    <col min="31" max="31" width="13.26953125" customWidth="1"/>
    <col min="32" max="33" width="10.7265625" customWidth="1"/>
    <col min="34" max="41" width="12.81640625" customWidth="1"/>
    <col min="42" max="43" width="11" customWidth="1"/>
    <col min="44" max="44" width="12.81640625" customWidth="1"/>
  </cols>
  <sheetData>
    <row r="1" spans="1:44" x14ac:dyDescent="0.35">
      <c r="A1" s="141" t="s">
        <v>102</v>
      </c>
      <c r="B1" s="141"/>
      <c r="C1" s="141"/>
      <c r="D1" s="141"/>
      <c r="E1" s="141"/>
      <c r="F1" s="141"/>
      <c r="G1" s="141"/>
      <c r="H1" s="141"/>
      <c r="I1" s="141"/>
      <c r="J1" s="141"/>
      <c r="K1" s="141"/>
      <c r="L1" s="141"/>
      <c r="M1" s="141"/>
      <c r="N1" s="141"/>
      <c r="O1" s="141"/>
      <c r="P1" s="141"/>
      <c r="Q1" s="141"/>
      <c r="R1" s="141"/>
      <c r="S1" s="141"/>
      <c r="T1" s="141"/>
      <c r="U1" s="141"/>
      <c r="V1" s="141"/>
      <c r="W1" s="141"/>
      <c r="X1" s="142" t="s">
        <v>88</v>
      </c>
      <c r="Y1" s="143"/>
      <c r="Z1" s="143"/>
      <c r="AA1" s="143"/>
      <c r="AB1" s="143"/>
      <c r="AC1" s="143"/>
      <c r="AD1" s="143"/>
      <c r="AE1" s="143"/>
      <c r="AF1" s="143"/>
      <c r="AG1" s="144"/>
      <c r="AH1" s="145" t="s">
        <v>92</v>
      </c>
      <c r="AI1" s="146"/>
      <c r="AJ1" s="146"/>
      <c r="AK1" s="146"/>
      <c r="AL1" s="146"/>
      <c r="AM1" s="146"/>
      <c r="AN1" s="146"/>
      <c r="AO1" s="146"/>
      <c r="AP1" s="146"/>
      <c r="AQ1" s="146"/>
      <c r="AR1" s="147"/>
    </row>
    <row r="2" spans="1:44" x14ac:dyDescent="0.35">
      <c r="A2" s="126" t="s">
        <v>154</v>
      </c>
      <c r="B2" s="126"/>
      <c r="C2" s="126"/>
      <c r="D2" s="126"/>
      <c r="E2" s="126"/>
      <c r="F2" s="126"/>
      <c r="G2" s="126" t="s">
        <v>153</v>
      </c>
      <c r="H2" s="126" t="s">
        <v>153</v>
      </c>
      <c r="I2" s="126" t="s">
        <v>153</v>
      </c>
      <c r="J2" s="126" t="s">
        <v>153</v>
      </c>
      <c r="K2" s="126"/>
      <c r="L2" s="126" t="s">
        <v>153</v>
      </c>
      <c r="M2" s="126"/>
      <c r="N2" s="126"/>
      <c r="O2" s="126"/>
      <c r="P2" s="126" t="s">
        <v>153</v>
      </c>
      <c r="Q2" s="126"/>
      <c r="R2" s="126"/>
      <c r="S2" s="126" t="s">
        <v>153</v>
      </c>
      <c r="T2" s="126" t="s">
        <v>153</v>
      </c>
      <c r="U2" s="126" t="s">
        <v>153</v>
      </c>
      <c r="V2" s="126" t="s">
        <v>153</v>
      </c>
      <c r="W2" s="126" t="s">
        <v>153</v>
      </c>
      <c r="X2" s="71" t="s">
        <v>153</v>
      </c>
      <c r="Y2" s="72"/>
      <c r="Z2" s="72"/>
      <c r="AA2" s="72"/>
      <c r="AB2" s="72"/>
      <c r="AC2" s="73"/>
      <c r="AD2" s="72" t="s">
        <v>153</v>
      </c>
      <c r="AE2" s="72"/>
      <c r="AF2" s="72" t="s">
        <v>153</v>
      </c>
      <c r="AG2" s="74"/>
      <c r="AH2" s="127" t="s">
        <v>153</v>
      </c>
      <c r="AI2" s="128" t="s">
        <v>153</v>
      </c>
      <c r="AJ2" s="128" t="s">
        <v>153</v>
      </c>
      <c r="AK2" s="128" t="s">
        <v>153</v>
      </c>
      <c r="AL2" s="128" t="s">
        <v>153</v>
      </c>
      <c r="AM2" s="128" t="s">
        <v>153</v>
      </c>
      <c r="AN2" s="128" t="s">
        <v>153</v>
      </c>
      <c r="AO2" s="128"/>
      <c r="AP2" s="128"/>
      <c r="AQ2" s="128"/>
      <c r="AR2" s="129"/>
    </row>
    <row r="3" spans="1:44" s="18" customFormat="1" ht="87" x14ac:dyDescent="0.35">
      <c r="A3" s="17" t="s">
        <v>24</v>
      </c>
      <c r="B3" s="17" t="s">
        <v>26</v>
      </c>
      <c r="C3" s="17" t="s">
        <v>171</v>
      </c>
      <c r="D3" s="17" t="s">
        <v>171</v>
      </c>
      <c r="E3" s="17" t="s">
        <v>169</v>
      </c>
      <c r="F3" s="17" t="s">
        <v>170</v>
      </c>
      <c r="G3" s="17" t="s">
        <v>25</v>
      </c>
      <c r="H3" s="17" t="s">
        <v>84</v>
      </c>
      <c r="I3" s="17" t="s">
        <v>146</v>
      </c>
      <c r="J3" s="17" t="s">
        <v>147</v>
      </c>
      <c r="K3" s="17" t="s">
        <v>85</v>
      </c>
      <c r="L3" s="17" t="s">
        <v>112</v>
      </c>
      <c r="M3" s="17" t="s">
        <v>125</v>
      </c>
      <c r="N3" s="17" t="s">
        <v>126</v>
      </c>
      <c r="O3" s="17" t="s">
        <v>127</v>
      </c>
      <c r="P3" s="17" t="s">
        <v>105</v>
      </c>
      <c r="Q3" s="17" t="s">
        <v>106</v>
      </c>
      <c r="R3" s="17" t="s">
        <v>52</v>
      </c>
      <c r="S3" s="17" t="s">
        <v>51</v>
      </c>
      <c r="T3" s="17" t="s">
        <v>86</v>
      </c>
      <c r="U3" s="17" t="s">
        <v>114</v>
      </c>
      <c r="V3" s="17" t="s">
        <v>87</v>
      </c>
      <c r="W3" s="17" t="s">
        <v>149</v>
      </c>
      <c r="X3" s="22" t="s">
        <v>152</v>
      </c>
      <c r="Y3" s="22" t="s">
        <v>34</v>
      </c>
      <c r="Z3" s="22" t="s">
        <v>78</v>
      </c>
      <c r="AA3" s="22" t="s">
        <v>74</v>
      </c>
      <c r="AB3" s="22" t="s">
        <v>79</v>
      </c>
      <c r="AC3" s="21" t="s">
        <v>89</v>
      </c>
      <c r="AD3" s="22" t="s">
        <v>54</v>
      </c>
      <c r="AE3" s="22" t="s">
        <v>91</v>
      </c>
      <c r="AF3" s="23" t="s">
        <v>90</v>
      </c>
      <c r="AG3" s="23" t="s">
        <v>100</v>
      </c>
      <c r="AH3" s="19" t="s">
        <v>93</v>
      </c>
      <c r="AI3" s="19" t="s">
        <v>94</v>
      </c>
      <c r="AJ3" s="19" t="s">
        <v>95</v>
      </c>
      <c r="AK3" s="19" t="s">
        <v>103</v>
      </c>
      <c r="AL3" s="19" t="s">
        <v>172</v>
      </c>
      <c r="AM3" s="19" t="s">
        <v>97</v>
      </c>
      <c r="AN3" s="19" t="s">
        <v>104</v>
      </c>
      <c r="AO3" s="19" t="s">
        <v>108</v>
      </c>
      <c r="AP3" s="17" t="s">
        <v>37</v>
      </c>
      <c r="AQ3" s="17" t="s">
        <v>98</v>
      </c>
      <c r="AR3" s="19" t="s">
        <v>99</v>
      </c>
    </row>
    <row r="4" spans="1:44" x14ac:dyDescent="0.35">
      <c r="A4" s="32" t="s">
        <v>18</v>
      </c>
      <c r="B4" s="33" t="s">
        <v>107</v>
      </c>
      <c r="C4" s="64">
        <f>IF(G4=34.5,500*P4,50*P4) + IF(H4=3,10000*P4,50*P4) + 200*P4 + VLOOKUP(I4,List!$B$3:$C$5,2,0)*P4 + VLOOKUP(J4,List!$E$3:$F$5,2,0)*P4 + T4*2 + S4*4 + U4*1000 + V4*100 +VLOOKUP(W4,List!$H$3:$I$13,2,0) - X4*L4*5 - IF(AD4="NA",0,AD4*100) - IF(AF4="NA",0,P4*2) - IF(AH4="X",P4*2,0) - IF(AI4="X",P4*2,0) - IF(AJ4="X",P4*2,0) - IF(AK4="X",L4*2,0) - IF(AL4="X",P4*2,0) - IF(AM4="X",P4*2,0) - IF(AN4="X",P4*2,0) - IF(AQ4="X",P4*2,0) - IF(AO4="X",P4*5,0)</f>
        <v>522</v>
      </c>
      <c r="D4" s="64">
        <f>IF(C4&lt;0,0,C4)</f>
        <v>522</v>
      </c>
      <c r="E4" s="93">
        <f>C4/$C$30</f>
        <v>1.1972651109639873E-2</v>
      </c>
      <c r="F4" s="64">
        <f>RANK(C4,$C$4:$C$29)</f>
        <v>20</v>
      </c>
      <c r="G4" s="28">
        <v>34.5</v>
      </c>
      <c r="H4" s="28">
        <v>3</v>
      </c>
      <c r="I4" s="28" t="s">
        <v>81</v>
      </c>
      <c r="J4" s="28" t="s">
        <v>81</v>
      </c>
      <c r="K4" s="110">
        <v>3437</v>
      </c>
      <c r="L4" s="111">
        <v>89</v>
      </c>
      <c r="M4" s="111">
        <v>0</v>
      </c>
      <c r="N4" s="111">
        <v>0</v>
      </c>
      <c r="O4" s="111">
        <v>0</v>
      </c>
      <c r="P4" s="130">
        <v>0</v>
      </c>
      <c r="Q4" s="130">
        <v>2.82</v>
      </c>
      <c r="R4" s="116">
        <v>0.02</v>
      </c>
      <c r="S4" s="116">
        <v>0</v>
      </c>
      <c r="T4" s="116">
        <v>0</v>
      </c>
      <c r="U4" s="116">
        <v>0</v>
      </c>
      <c r="V4" s="114">
        <v>0</v>
      </c>
      <c r="W4" s="113">
        <v>4</v>
      </c>
      <c r="X4" s="75">
        <v>0</v>
      </c>
      <c r="Y4" s="37" t="s">
        <v>77</v>
      </c>
      <c r="Z4" s="36"/>
      <c r="AA4" s="37" t="s">
        <v>27</v>
      </c>
      <c r="AB4" s="36"/>
      <c r="AC4" s="38"/>
      <c r="AD4" s="83" t="s">
        <v>27</v>
      </c>
      <c r="AE4" s="38"/>
      <c r="AF4" s="38" t="s">
        <v>165</v>
      </c>
      <c r="AG4" s="38" t="s">
        <v>165</v>
      </c>
      <c r="AH4" s="38" t="s">
        <v>165</v>
      </c>
      <c r="AI4" s="38" t="s">
        <v>165</v>
      </c>
      <c r="AJ4" s="38" t="s">
        <v>165</v>
      </c>
      <c r="AK4" s="38" t="s">
        <v>165</v>
      </c>
      <c r="AL4" s="38" t="s">
        <v>165</v>
      </c>
      <c r="AM4" s="38" t="s">
        <v>165</v>
      </c>
      <c r="AN4" s="38" t="s">
        <v>165</v>
      </c>
      <c r="AO4" s="37" t="s">
        <v>27</v>
      </c>
      <c r="AP4" s="40"/>
      <c r="AQ4" s="38" t="s">
        <v>165</v>
      </c>
      <c r="AR4" s="36" t="s">
        <v>113</v>
      </c>
    </row>
    <row r="5" spans="1:44" x14ac:dyDescent="0.35">
      <c r="A5" s="32" t="s">
        <v>19</v>
      </c>
      <c r="B5" s="33" t="s">
        <v>107</v>
      </c>
      <c r="C5" s="64">
        <f>IF(G5=34.5,500*P5,50*P5) + IF(H5=3,10000*P5,50*P5) + 200*P5 + VLOOKUP(I5,List!$B$3:$C$5,2,0)*P5 + VLOOKUP(J5,List!$E$3:$F$5,2,0)*P5 + T5*2 + S5*4 + U5*1000 + V5*100 +VLOOKUP(W5,List!$H$3:$I$13,2,0) - X5*L5*5 - IF(AD5="NA",0,AD5*100) - IF(AF5="NA",0,P5*2) - IF(AH5="X",P5*2,0) - IF(AI5="X",P5*2,0) - IF(AJ5="X",P5*2,0) - IF(AK5="X",L5*2,0) - IF(AL5="X",P5*2,0) - IF(AM5="X",P5*2,0) - IF(AN5="X",P5*2,0) - IF(AQ5="X",P5*2,0) - IF(AO5="X",P5*5,0)</f>
        <v>-169.20333333333269</v>
      </c>
      <c r="D5" s="64">
        <f t="shared" ref="D5:D29" si="0">IF(C5&lt;0,0,C5)</f>
        <v>0</v>
      </c>
      <c r="E5" s="93">
        <f t="shared" ref="E5:E29" si="1">C5/$C$30</f>
        <v>-3.8808668133871473E-3</v>
      </c>
      <c r="F5" s="64">
        <f t="shared" ref="F5:F29" si="2">RANK(C5,$C$4:$C$29)</f>
        <v>25</v>
      </c>
      <c r="G5" s="28">
        <v>34.5</v>
      </c>
      <c r="H5" s="28">
        <v>2</v>
      </c>
      <c r="I5" s="28" t="s">
        <v>179</v>
      </c>
      <c r="J5" s="28" t="s">
        <v>81</v>
      </c>
      <c r="K5" s="3">
        <v>9582</v>
      </c>
      <c r="L5" s="113">
        <v>586</v>
      </c>
      <c r="M5" s="113">
        <v>0</v>
      </c>
      <c r="N5" s="113">
        <v>24</v>
      </c>
      <c r="O5" s="113">
        <v>0</v>
      </c>
      <c r="P5" s="130">
        <v>1.2700000000000005</v>
      </c>
      <c r="Q5" s="130">
        <v>15.899999999999999</v>
      </c>
      <c r="R5" s="114">
        <v>0.39</v>
      </c>
      <c r="S5" s="114">
        <v>0</v>
      </c>
      <c r="T5" s="114">
        <v>0</v>
      </c>
      <c r="U5" s="114">
        <v>0</v>
      </c>
      <c r="V5" s="114">
        <v>0</v>
      </c>
      <c r="W5" s="113">
        <v>1</v>
      </c>
      <c r="X5" s="106">
        <v>0.36</v>
      </c>
      <c r="Y5" s="37" t="s">
        <v>77</v>
      </c>
      <c r="Z5" s="39"/>
      <c r="AA5" s="37" t="s">
        <v>27</v>
      </c>
      <c r="AB5" s="36"/>
      <c r="AC5" s="36"/>
      <c r="AD5" s="80">
        <v>0.33333333333333331</v>
      </c>
      <c r="AE5" s="38"/>
      <c r="AF5" s="38" t="s">
        <v>165</v>
      </c>
      <c r="AG5" s="38" t="s">
        <v>165</v>
      </c>
      <c r="AH5" s="38" t="s">
        <v>165</v>
      </c>
      <c r="AI5" s="38" t="s">
        <v>165</v>
      </c>
      <c r="AJ5" s="38" t="s">
        <v>165</v>
      </c>
      <c r="AK5" s="38" t="s">
        <v>165</v>
      </c>
      <c r="AL5" s="38" t="s">
        <v>165</v>
      </c>
      <c r="AM5" s="38" t="s">
        <v>165</v>
      </c>
      <c r="AN5" s="38" t="s">
        <v>165</v>
      </c>
      <c r="AO5" s="37" t="s">
        <v>27</v>
      </c>
      <c r="AP5" s="38"/>
      <c r="AQ5" s="38" t="s">
        <v>165</v>
      </c>
      <c r="AR5" s="36" t="s">
        <v>113</v>
      </c>
    </row>
    <row r="6" spans="1:44" x14ac:dyDescent="0.35">
      <c r="A6" s="32" t="s">
        <v>20</v>
      </c>
      <c r="B6" s="33" t="s">
        <v>107</v>
      </c>
      <c r="C6" s="64">
        <f>IF(G6=34.5,500*P6,50*P6) + IF(H6=3,10000*P6,50*P6) + 200*P6 + VLOOKUP(I6,List!$B$3:$C$5,2,0)*P6 + VLOOKUP(J6,List!$E$3:$F$5,2,0)*P6 + T6*2 + S6*4 + U6*1000 + V6*100 +VLOOKUP(W6,List!$H$3:$I$13,2,0) - X6*L6*5 - IF(AD6="NA",0,AD6*100) - IF(AF6="NA",0,P6*2) - IF(AH6="X",P6*2,0) - IF(AI6="X",P6*2,0) - IF(AJ6="X",P6*2,0) - IF(AK6="X",L6*2,0) - IF(AL6="X",P6*2,0) - IF(AM6="X",P6*2,0) - IF(AN6="X",P6*2,0) - IF(AQ6="X",P6*2,0) - IF(AO6="X",P6*5,0)</f>
        <v>6890.9800000000014</v>
      </c>
      <c r="D6" s="64">
        <f t="shared" si="0"/>
        <v>6890.9800000000014</v>
      </c>
      <c r="E6" s="93">
        <f t="shared" si="1"/>
        <v>0.15805229759292372</v>
      </c>
      <c r="F6" s="64">
        <f t="shared" si="2"/>
        <v>1</v>
      </c>
      <c r="G6" s="28">
        <v>34.5</v>
      </c>
      <c r="H6" s="28">
        <v>2</v>
      </c>
      <c r="I6" s="28" t="s">
        <v>179</v>
      </c>
      <c r="J6" s="28" t="s">
        <v>81</v>
      </c>
      <c r="K6" s="3">
        <v>11621</v>
      </c>
      <c r="L6" s="113">
        <v>236</v>
      </c>
      <c r="M6" s="113">
        <v>0</v>
      </c>
      <c r="N6" s="113">
        <v>20</v>
      </c>
      <c r="O6" s="113">
        <v>0</v>
      </c>
      <c r="P6" s="115">
        <v>7.62</v>
      </c>
      <c r="Q6" s="114">
        <v>1.32</v>
      </c>
      <c r="R6" s="114">
        <v>0.5</v>
      </c>
      <c r="S6" s="114">
        <v>0</v>
      </c>
      <c r="T6" s="114">
        <v>0</v>
      </c>
      <c r="U6" s="114">
        <v>0</v>
      </c>
      <c r="V6" s="114">
        <v>0</v>
      </c>
      <c r="W6" s="113">
        <v>2</v>
      </c>
      <c r="X6" s="77">
        <v>7.0000000000000007E-2</v>
      </c>
      <c r="Y6" s="37" t="s">
        <v>77</v>
      </c>
      <c r="Z6" s="39"/>
      <c r="AA6" s="37" t="s">
        <v>27</v>
      </c>
      <c r="AB6" s="36"/>
      <c r="AC6" s="36"/>
      <c r="AD6" s="80">
        <v>0</v>
      </c>
      <c r="AE6" s="38"/>
      <c r="AF6" s="38" t="s">
        <v>165</v>
      </c>
      <c r="AG6" s="38" t="s">
        <v>165</v>
      </c>
      <c r="AH6" s="38" t="s">
        <v>165</v>
      </c>
      <c r="AI6" s="38" t="s">
        <v>165</v>
      </c>
      <c r="AJ6" s="38" t="s">
        <v>165</v>
      </c>
      <c r="AK6" s="38" t="s">
        <v>165</v>
      </c>
      <c r="AL6" s="38" t="s">
        <v>165</v>
      </c>
      <c r="AM6" s="38" t="s">
        <v>165</v>
      </c>
      <c r="AN6" s="38" t="s">
        <v>165</v>
      </c>
      <c r="AO6" s="37" t="s">
        <v>27</v>
      </c>
      <c r="AP6" s="38"/>
      <c r="AQ6" s="38" t="s">
        <v>165</v>
      </c>
      <c r="AR6" s="36" t="s">
        <v>113</v>
      </c>
    </row>
    <row r="7" spans="1:44" s="16" customFormat="1" x14ac:dyDescent="0.35">
      <c r="A7" s="34" t="s">
        <v>0</v>
      </c>
      <c r="B7" s="35" t="s">
        <v>22</v>
      </c>
      <c r="C7" s="64">
        <f>IF(G7=34.5,500*P7,50*P7) + IF(H7=3,10000*P7,50*P7) + 200*P7 + VLOOKUP(I7,List!$B$3:$C$5,2,0)*P7 + VLOOKUP(J7,List!$E$3:$F$5,2,0)*P7 + T7*2 + S7*4 + U7*1000 + V7*100 +VLOOKUP(W7,List!$H$3:$I$13,2,0) - X7*L7*5 - IF(AD7="NA",0,AD7*100) - IF(AF7="NA",0,P7*2) - IF(AH7="X",P7*2,0) - IF(AI7="X",P7*2,0) - IF(AJ7="X",P7*2,0) - IF(AK7="X",L7*2,0) - IF(AL7="X",P7*2,0) - IF(AM7="X",P7*2,0) - IF(AN7="X",P7*2,0) - IF(AQ7="X",P7*2,0) - IF(AO7="X",P7*5,0)</f>
        <v>882.12000000000046</v>
      </c>
      <c r="D7" s="64">
        <f t="shared" si="0"/>
        <v>882.12000000000046</v>
      </c>
      <c r="E7" s="93">
        <f t="shared" si="1"/>
        <v>2.0232404208497184E-2</v>
      </c>
      <c r="F7" s="64">
        <f t="shared" si="2"/>
        <v>16</v>
      </c>
      <c r="G7" s="31">
        <v>4.16</v>
      </c>
      <c r="H7" s="31">
        <v>2</v>
      </c>
      <c r="I7" s="28" t="s">
        <v>179</v>
      </c>
      <c r="J7" s="28" t="s">
        <v>81</v>
      </c>
      <c r="K7" s="113">
        <v>2015</v>
      </c>
      <c r="L7" s="113">
        <v>990</v>
      </c>
      <c r="M7" s="113">
        <v>22</v>
      </c>
      <c r="N7" s="113">
        <v>6</v>
      </c>
      <c r="O7" s="113">
        <v>0</v>
      </c>
      <c r="P7" s="114">
        <v>17.28</v>
      </c>
      <c r="Q7" s="114">
        <v>0.4</v>
      </c>
      <c r="R7" s="114">
        <v>1.8</v>
      </c>
      <c r="S7" s="115">
        <v>59</v>
      </c>
      <c r="T7" s="114">
        <v>0</v>
      </c>
      <c r="U7" s="114">
        <v>0</v>
      </c>
      <c r="V7" s="114">
        <v>0</v>
      </c>
      <c r="W7" s="113">
        <v>9</v>
      </c>
      <c r="X7" s="76">
        <v>0.9</v>
      </c>
      <c r="Y7" s="107" t="s">
        <v>180</v>
      </c>
      <c r="Z7" s="36"/>
      <c r="AA7" s="38"/>
      <c r="AB7" s="36"/>
      <c r="AC7" s="38"/>
      <c r="AD7" s="81">
        <v>1</v>
      </c>
      <c r="AE7" s="36"/>
      <c r="AF7" s="38" t="s">
        <v>165</v>
      </c>
      <c r="AG7" s="41"/>
      <c r="AH7" s="38" t="s">
        <v>165</v>
      </c>
      <c r="AI7" s="38" t="s">
        <v>165</v>
      </c>
      <c r="AJ7" s="38" t="s">
        <v>165</v>
      </c>
      <c r="AK7" s="38" t="s">
        <v>165</v>
      </c>
      <c r="AL7" s="38" t="s">
        <v>165</v>
      </c>
      <c r="AM7" s="38" t="s">
        <v>165</v>
      </c>
      <c r="AN7" s="38" t="s">
        <v>165</v>
      </c>
      <c r="AO7" s="38" t="s">
        <v>165</v>
      </c>
      <c r="AP7" s="38"/>
      <c r="AQ7" s="38" t="s">
        <v>165</v>
      </c>
      <c r="AR7" s="36" t="s">
        <v>113</v>
      </c>
    </row>
    <row r="8" spans="1:44" x14ac:dyDescent="0.35">
      <c r="A8" s="32" t="s">
        <v>41</v>
      </c>
      <c r="B8" s="33" t="s">
        <v>16</v>
      </c>
      <c r="C8" s="64">
        <f>IF(G8=34.5,500*P8,50*P8) + IF(H8=3,10000*P8,50*P8) + 200*P8 + VLOOKUP(I8,List!$B$3:$C$5,2,0)*P8 + VLOOKUP(J8,List!$E$3:$F$5,2,0)*P8 + T8*2 + S8*4 + U8*1000 + V8*100 +VLOOKUP(W8,List!$H$3:$I$13,2,0) - X8*L8*5 - IF(AD8="NA",0,AD8*100) - IF(AF8="NA",0,P8*2) - IF(AH8="X",P8*2,0) - IF(AI8="X",P8*2,0) - IF(AJ8="X",P8*2,0) - IF(AK8="X",L8*2,0) - IF(AL8="X",P8*2,0) - IF(AM8="X",P8*2,0) - IF(AN8="X",P8*2,0) - IF(AQ8="X",P8*2,0) - IF(AO8="X",P8*5,0)</f>
        <v>6717.2366666666676</v>
      </c>
      <c r="D8" s="64">
        <f t="shared" si="0"/>
        <v>6717.2366666666676</v>
      </c>
      <c r="E8" s="93">
        <f t="shared" si="1"/>
        <v>0.15406730082544123</v>
      </c>
      <c r="F8" s="64">
        <f t="shared" si="2"/>
        <v>2</v>
      </c>
      <c r="G8" s="28">
        <v>4.16</v>
      </c>
      <c r="H8" s="28">
        <v>2</v>
      </c>
      <c r="I8" s="28" t="s">
        <v>81</v>
      </c>
      <c r="J8" s="28" t="s">
        <v>81</v>
      </c>
      <c r="K8" s="3">
        <v>1512</v>
      </c>
      <c r="L8" s="113">
        <v>924</v>
      </c>
      <c r="M8" s="113">
        <v>0</v>
      </c>
      <c r="N8" s="113">
        <v>0</v>
      </c>
      <c r="O8" s="113">
        <v>0</v>
      </c>
      <c r="P8" s="114">
        <v>15.83</v>
      </c>
      <c r="Q8" s="114">
        <v>0</v>
      </c>
      <c r="R8" s="114">
        <v>8.09</v>
      </c>
      <c r="S8" s="115">
        <v>54</v>
      </c>
      <c r="T8" s="116">
        <v>0</v>
      </c>
      <c r="U8" s="116">
        <v>0</v>
      </c>
      <c r="V8" s="114">
        <v>0</v>
      </c>
      <c r="W8" s="113">
        <v>3</v>
      </c>
      <c r="X8" s="75">
        <v>0</v>
      </c>
      <c r="Y8" s="107" t="s">
        <v>181</v>
      </c>
      <c r="Z8" s="36"/>
      <c r="AA8" s="38"/>
      <c r="AB8" s="36"/>
      <c r="AC8" s="38"/>
      <c r="AD8" s="80">
        <v>0.33333333333333331</v>
      </c>
      <c r="AE8" s="36"/>
      <c r="AF8" s="38" t="s">
        <v>165</v>
      </c>
      <c r="AG8" s="36"/>
      <c r="AH8" s="38" t="s">
        <v>165</v>
      </c>
      <c r="AI8" s="38" t="s">
        <v>165</v>
      </c>
      <c r="AJ8" s="38" t="s">
        <v>165</v>
      </c>
      <c r="AK8" s="38" t="s">
        <v>165</v>
      </c>
      <c r="AL8" s="38" t="s">
        <v>165</v>
      </c>
      <c r="AM8" s="38" t="s">
        <v>165</v>
      </c>
      <c r="AN8" s="38" t="s">
        <v>165</v>
      </c>
      <c r="AO8" s="38" t="s">
        <v>165</v>
      </c>
      <c r="AP8" s="38"/>
      <c r="AQ8" s="38" t="s">
        <v>165</v>
      </c>
      <c r="AR8" s="36" t="s">
        <v>113</v>
      </c>
    </row>
    <row r="9" spans="1:44" x14ac:dyDescent="0.35">
      <c r="A9" s="32" t="s">
        <v>15</v>
      </c>
      <c r="B9" s="33" t="s">
        <v>28</v>
      </c>
      <c r="C9" s="64">
        <f>IF(G9=34.5,500*P9,50*P9) + IF(H9=3,10000*P9,50*P9) + 200*P9 + VLOOKUP(I9,List!$B$3:$C$5,2,0)*P9 + VLOOKUP(J9,List!$E$3:$F$5,2,0)*P9 + T9*2 + S9*4 + U9*1000 + V9*100 +VLOOKUP(W9,List!$H$3:$I$13,2,0) - X9*L9*5 - IF(AD9="NA",0,AD9*100) - IF(AF9="NA",0,P9*2) - IF(AH9="X",P9*2,0) - IF(AI9="X",P9*2,0) - IF(AJ9="X",P9*2,0) - IF(AK9="X",L9*2,0) - IF(AL9="X",P9*2,0) - IF(AM9="X",P9*2,0) - IF(AN9="X",P9*2,0) - IF(AQ9="X",P9*2,0) - IF(AO9="X",P9*5,0)</f>
        <v>-1118.8971428571429</v>
      </c>
      <c r="D9" s="64">
        <f t="shared" si="0"/>
        <v>0</v>
      </c>
      <c r="E9" s="93">
        <f t="shared" si="1"/>
        <v>-2.5663151568968305E-2</v>
      </c>
      <c r="F9" s="64">
        <f t="shared" si="2"/>
        <v>26</v>
      </c>
      <c r="G9" s="28">
        <v>4.16</v>
      </c>
      <c r="H9" s="28">
        <v>2</v>
      </c>
      <c r="I9" s="28" t="s">
        <v>179</v>
      </c>
      <c r="J9" s="28" t="s">
        <v>81</v>
      </c>
      <c r="K9" s="3">
        <v>2574</v>
      </c>
      <c r="L9" s="113">
        <v>1054</v>
      </c>
      <c r="M9" s="113">
        <v>2</v>
      </c>
      <c r="N9" s="113">
        <v>6</v>
      </c>
      <c r="O9" s="113">
        <v>0</v>
      </c>
      <c r="P9" s="130">
        <v>13.34</v>
      </c>
      <c r="Q9" s="130">
        <v>7.99</v>
      </c>
      <c r="R9" s="114">
        <v>7.41</v>
      </c>
      <c r="S9" s="115">
        <v>1</v>
      </c>
      <c r="T9" s="116">
        <v>0</v>
      </c>
      <c r="U9" s="116">
        <v>0</v>
      </c>
      <c r="V9" s="114">
        <v>0</v>
      </c>
      <c r="W9" s="113" t="s">
        <v>148</v>
      </c>
      <c r="X9" s="106">
        <v>0.82</v>
      </c>
      <c r="Y9" s="38"/>
      <c r="Z9" s="36"/>
      <c r="AA9" s="38"/>
      <c r="AB9" s="43"/>
      <c r="AC9" s="38"/>
      <c r="AD9" s="80">
        <v>0.82857142857142863</v>
      </c>
      <c r="AE9" s="36"/>
      <c r="AF9" s="38" t="s">
        <v>165</v>
      </c>
      <c r="AG9" s="36"/>
      <c r="AH9" s="38" t="s">
        <v>165</v>
      </c>
      <c r="AI9" s="38" t="s">
        <v>165</v>
      </c>
      <c r="AJ9" s="38" t="s">
        <v>165</v>
      </c>
      <c r="AK9" s="38" t="s">
        <v>165</v>
      </c>
      <c r="AL9" s="38" t="s">
        <v>165</v>
      </c>
      <c r="AM9" s="38" t="s">
        <v>165</v>
      </c>
      <c r="AN9" s="38" t="s">
        <v>165</v>
      </c>
      <c r="AO9" s="38" t="s">
        <v>165</v>
      </c>
      <c r="AP9" s="38"/>
      <c r="AQ9" s="38" t="s">
        <v>165</v>
      </c>
      <c r="AR9" s="36" t="s">
        <v>113</v>
      </c>
    </row>
    <row r="10" spans="1:44" x14ac:dyDescent="0.35">
      <c r="A10" s="32" t="s">
        <v>42</v>
      </c>
      <c r="B10" s="33" t="s">
        <v>7</v>
      </c>
      <c r="C10" s="64">
        <f>IF(G10=34.5,500*P10,50*P10) + IF(H10=3,10000*P10,50*P10) + 200*P10 + VLOOKUP(I10,List!$B$3:$C$5,2,0)*P10 + VLOOKUP(J10,List!$E$3:$F$5,2,0)*P10 + T10*2 + S10*4 + U10*1000 + V10*100 +VLOOKUP(W10,List!$H$3:$I$13,2,0) - X10*L10*5 - IF(AD10="NA",0,AD10*100) - IF(AF10="NA",0,P10*2) - IF(AH10="X",P10*2,0) - IF(AI10="X",P10*2,0) - IF(AJ10="X",P10*2,0) - IF(AK10="X",L10*2,0) - IF(AL10="X",P10*2,0) - IF(AM10="X",P10*2,0) - IF(AN10="X",P10*2,0) - IF(AQ10="X",P10*2,0) - IF(AO10="X",P10*5,0)</f>
        <v>2729.880000000001</v>
      </c>
      <c r="D10" s="64">
        <f t="shared" si="0"/>
        <v>2729.880000000001</v>
      </c>
      <c r="E10" s="93">
        <f t="shared" si="1"/>
        <v>6.2612836803033922E-2</v>
      </c>
      <c r="F10" s="64">
        <f t="shared" si="2"/>
        <v>6</v>
      </c>
      <c r="G10" s="28">
        <v>4.16</v>
      </c>
      <c r="H10" s="28">
        <v>2</v>
      </c>
      <c r="I10" s="28" t="s">
        <v>179</v>
      </c>
      <c r="J10" s="28" t="s">
        <v>81</v>
      </c>
      <c r="K10" s="3">
        <v>534</v>
      </c>
      <c r="L10" s="113">
        <v>601</v>
      </c>
      <c r="M10" s="113">
        <v>0</v>
      </c>
      <c r="N10" s="113">
        <v>1</v>
      </c>
      <c r="O10" s="113">
        <v>0</v>
      </c>
      <c r="P10" s="114">
        <v>11.22</v>
      </c>
      <c r="Q10" s="114">
        <v>5.17</v>
      </c>
      <c r="R10" s="114">
        <v>2.95</v>
      </c>
      <c r="S10" s="114">
        <v>0</v>
      </c>
      <c r="T10" s="115">
        <v>0</v>
      </c>
      <c r="U10" s="115">
        <v>0</v>
      </c>
      <c r="V10" s="114">
        <v>0</v>
      </c>
      <c r="W10" s="113" t="s">
        <v>148</v>
      </c>
      <c r="X10" s="106">
        <v>0.2</v>
      </c>
      <c r="Y10" s="37" t="s">
        <v>77</v>
      </c>
      <c r="Z10" s="36"/>
      <c r="AA10" s="38"/>
      <c r="AB10" s="36"/>
      <c r="AC10" s="36"/>
      <c r="AD10" s="82" t="s">
        <v>27</v>
      </c>
      <c r="AE10" s="38"/>
      <c r="AF10" s="38" t="s">
        <v>165</v>
      </c>
      <c r="AG10" s="36"/>
      <c r="AH10" s="38" t="s">
        <v>165</v>
      </c>
      <c r="AI10" s="38" t="s">
        <v>165</v>
      </c>
      <c r="AJ10" s="38" t="s">
        <v>165</v>
      </c>
      <c r="AK10" s="38" t="s">
        <v>165</v>
      </c>
      <c r="AL10" s="38" t="s">
        <v>165</v>
      </c>
      <c r="AM10" s="38" t="s">
        <v>165</v>
      </c>
      <c r="AN10" s="38" t="s">
        <v>165</v>
      </c>
      <c r="AO10" s="38" t="s">
        <v>165</v>
      </c>
      <c r="AP10" s="38"/>
      <c r="AQ10" s="38" t="s">
        <v>165</v>
      </c>
      <c r="AR10" s="36" t="s">
        <v>113</v>
      </c>
    </row>
    <row r="11" spans="1:44" x14ac:dyDescent="0.35">
      <c r="A11" s="32" t="s">
        <v>3</v>
      </c>
      <c r="B11" s="33" t="s">
        <v>29</v>
      </c>
      <c r="C11" s="64">
        <f>IF(G11=34.5,500*P11,50*P11) + IF(H11=3,10000*P11,50*P11) + 200*P11 + VLOOKUP(I11,List!$B$3:$C$5,2,0)*P11 + VLOOKUP(J11,List!$E$3:$F$5,2,0)*P11 + T11*2 + S11*4 + U11*1000 + V11*100 +VLOOKUP(W11,List!$H$3:$I$13,2,0) - X11*L11*5 - IF(AD11="NA",0,AD11*100) - IF(AF11="NA",0,P11*2) - IF(AH11="X",P11*2,0) - IF(AI11="X",P11*2,0) - IF(AJ11="X",P11*2,0) - IF(AK11="X",L11*2,0) - IF(AL11="X",P11*2,0) - IF(AM11="X",P11*2,0) - IF(AN11="X",P11*2,0) - IF(AQ11="X",P11*2,0) - IF(AO11="X",P11*5,0)</f>
        <v>3010.9199999999996</v>
      </c>
      <c r="D11" s="64">
        <f t="shared" si="0"/>
        <v>3010.9199999999996</v>
      </c>
      <c r="E11" s="93">
        <f t="shared" si="1"/>
        <v>6.9058802067120464E-2</v>
      </c>
      <c r="F11" s="64">
        <f t="shared" si="2"/>
        <v>5</v>
      </c>
      <c r="G11" s="28">
        <v>4.16</v>
      </c>
      <c r="H11" s="28">
        <v>2</v>
      </c>
      <c r="I11" s="28" t="s">
        <v>81</v>
      </c>
      <c r="J11" s="28" t="s">
        <v>179</v>
      </c>
      <c r="K11" s="3">
        <v>1723</v>
      </c>
      <c r="L11" s="113">
        <v>507</v>
      </c>
      <c r="M11" s="113">
        <v>3</v>
      </c>
      <c r="N11" s="113">
        <v>2</v>
      </c>
      <c r="O11" s="113">
        <v>0</v>
      </c>
      <c r="P11" s="130">
        <v>9.23</v>
      </c>
      <c r="Q11" s="130">
        <v>0.95</v>
      </c>
      <c r="R11" s="114">
        <v>0.27</v>
      </c>
      <c r="S11" s="114">
        <v>14</v>
      </c>
      <c r="T11" s="114">
        <v>0</v>
      </c>
      <c r="U11" s="114">
        <v>0</v>
      </c>
      <c r="V11" s="114">
        <v>0</v>
      </c>
      <c r="W11" s="113">
        <v>8</v>
      </c>
      <c r="X11" s="75">
        <v>0</v>
      </c>
      <c r="Y11" s="107" t="s">
        <v>182</v>
      </c>
      <c r="Z11" s="36"/>
      <c r="AA11" s="38"/>
      <c r="AB11" s="36"/>
      <c r="AC11" s="38"/>
      <c r="AD11" s="80">
        <v>0.6</v>
      </c>
      <c r="AE11" s="38"/>
      <c r="AF11" s="38" t="s">
        <v>165</v>
      </c>
      <c r="AG11" s="36"/>
      <c r="AH11" s="38" t="s">
        <v>165</v>
      </c>
      <c r="AI11" s="38" t="s">
        <v>165</v>
      </c>
      <c r="AJ11" s="38" t="s">
        <v>165</v>
      </c>
      <c r="AK11" s="38" t="s">
        <v>165</v>
      </c>
      <c r="AL11" s="38" t="s">
        <v>165</v>
      </c>
      <c r="AM11" s="38" t="s">
        <v>165</v>
      </c>
      <c r="AN11" s="38" t="s">
        <v>165</v>
      </c>
      <c r="AO11" s="38" t="s">
        <v>165</v>
      </c>
      <c r="AP11" s="38"/>
      <c r="AQ11" s="38" t="s">
        <v>165</v>
      </c>
      <c r="AR11" s="36" t="s">
        <v>113</v>
      </c>
    </row>
    <row r="12" spans="1:44" x14ac:dyDescent="0.35">
      <c r="A12" s="32" t="s">
        <v>2</v>
      </c>
      <c r="B12" s="33" t="s">
        <v>29</v>
      </c>
      <c r="C12" s="64">
        <f>IF(G12=34.5,500*P12,50*P12) + IF(H12=3,10000*P12,50*P12) + 200*P12 + VLOOKUP(I12,List!$B$3:$C$5,2,0)*P12 + VLOOKUP(J12,List!$E$3:$F$5,2,0)*P12 + T12*2 + S12*4 + U12*1000 + V12*100 +VLOOKUP(W12,List!$H$3:$I$13,2,0) - X12*L12*5 - IF(AD12="NA",0,AD12*100) - IF(AF12="NA",0,P12*2) - IF(AH12="X",P12*2,0) - IF(AI12="X",P12*2,0) - IF(AJ12="X",P12*2,0) - IF(AK12="X",L12*2,0) - IF(AL12="X",P12*2,0) - IF(AM12="X",P12*2,0) - IF(AN12="X",P12*2,0) - IF(AQ12="X",P12*2,0) - IF(AO12="X",P12*5,0)</f>
        <v>4538.8000000000029</v>
      </c>
      <c r="D12" s="64">
        <f t="shared" si="0"/>
        <v>4538.8000000000029</v>
      </c>
      <c r="E12" s="93">
        <f t="shared" si="1"/>
        <v>0.10410243075945112</v>
      </c>
      <c r="F12" s="64">
        <f t="shared" si="2"/>
        <v>4</v>
      </c>
      <c r="G12" s="28">
        <v>4.16</v>
      </c>
      <c r="H12" s="28">
        <v>2</v>
      </c>
      <c r="I12" s="28" t="s">
        <v>179</v>
      </c>
      <c r="J12" s="28" t="s">
        <v>81</v>
      </c>
      <c r="K12" s="3">
        <v>2033</v>
      </c>
      <c r="L12" s="113">
        <v>601</v>
      </c>
      <c r="M12" s="113">
        <v>0</v>
      </c>
      <c r="N12" s="113">
        <v>0</v>
      </c>
      <c r="O12" s="113">
        <v>0</v>
      </c>
      <c r="P12" s="114">
        <v>13.2</v>
      </c>
      <c r="Q12" s="114">
        <v>0</v>
      </c>
      <c r="R12" s="114">
        <v>5.26</v>
      </c>
      <c r="S12" s="114">
        <v>12</v>
      </c>
      <c r="T12" s="114">
        <v>0</v>
      </c>
      <c r="U12" s="114">
        <v>0</v>
      </c>
      <c r="V12" s="114">
        <v>0</v>
      </c>
      <c r="W12" s="113">
        <v>7</v>
      </c>
      <c r="X12" s="75">
        <v>0</v>
      </c>
      <c r="Y12" s="108"/>
      <c r="Z12" s="36"/>
      <c r="AA12" s="38"/>
      <c r="AB12" s="36"/>
      <c r="AC12" s="38"/>
      <c r="AD12" s="80">
        <v>0.4</v>
      </c>
      <c r="AE12" s="38"/>
      <c r="AF12" s="38" t="s">
        <v>165</v>
      </c>
      <c r="AG12" s="36"/>
      <c r="AH12" s="38" t="s">
        <v>165</v>
      </c>
      <c r="AI12" s="38" t="s">
        <v>165</v>
      </c>
      <c r="AJ12" s="38" t="s">
        <v>165</v>
      </c>
      <c r="AK12" s="38" t="s">
        <v>165</v>
      </c>
      <c r="AL12" s="38" t="s">
        <v>165</v>
      </c>
      <c r="AM12" s="38" t="s">
        <v>165</v>
      </c>
      <c r="AN12" s="38" t="s">
        <v>165</v>
      </c>
      <c r="AO12" s="38" t="s">
        <v>165</v>
      </c>
      <c r="AP12" s="38"/>
      <c r="AQ12" s="38" t="s">
        <v>165</v>
      </c>
      <c r="AR12" s="36" t="s">
        <v>113</v>
      </c>
    </row>
    <row r="13" spans="1:44" x14ac:dyDescent="0.35">
      <c r="A13" s="32" t="s">
        <v>14</v>
      </c>
      <c r="B13" s="33" t="s">
        <v>28</v>
      </c>
      <c r="C13" s="64">
        <f>IF(G13=34.5,500*P13,50*P13) + IF(H13=3,10000*P13,50*P13) + 200*P13 + VLOOKUP(I13,List!$B$3:$C$5,2,0)*P13 + VLOOKUP(J13,List!$E$3:$F$5,2,0)*P13 + T13*2 + S13*4 + U13*1000 + V13*100 +VLOOKUP(W13,List!$H$3:$I$13,2,0) - X13*L13*5 - IF(AD13="NA",0,AD13*100) - IF(AF13="NA",0,P13*2) - IF(AH13="X",P13*2,0) - IF(AI13="X",P13*2,0) - IF(AJ13="X",P13*2,0) - IF(AK13="X",L13*2,0) - IF(AL13="X",P13*2,0) - IF(AM13="X",P13*2,0) - IF(AN13="X",P13*2,0) - IF(AQ13="X",P13*2,0) - IF(AO13="X",P13*5,0)</f>
        <v>1242.4666666666653</v>
      </c>
      <c r="D13" s="64">
        <f t="shared" si="0"/>
        <v>1242.4666666666653</v>
      </c>
      <c r="E13" s="93">
        <f t="shared" si="1"/>
        <v>2.8497356159688132E-2</v>
      </c>
      <c r="F13" s="64">
        <f t="shared" si="2"/>
        <v>12</v>
      </c>
      <c r="G13" s="28">
        <v>4.16</v>
      </c>
      <c r="H13" s="28">
        <v>2</v>
      </c>
      <c r="I13" s="28" t="s">
        <v>179</v>
      </c>
      <c r="J13" s="28" t="s">
        <v>81</v>
      </c>
      <c r="K13" s="3">
        <v>1874</v>
      </c>
      <c r="L13" s="113">
        <v>532</v>
      </c>
      <c r="M13" s="113">
        <v>3</v>
      </c>
      <c r="N13" s="113">
        <v>17</v>
      </c>
      <c r="O13" s="113">
        <v>0</v>
      </c>
      <c r="P13" s="130">
        <v>6.4499999999999993</v>
      </c>
      <c r="Q13" s="130">
        <v>3.4</v>
      </c>
      <c r="R13" s="114">
        <v>2</v>
      </c>
      <c r="S13" s="130">
        <v>0</v>
      </c>
      <c r="T13" s="116">
        <v>0</v>
      </c>
      <c r="U13" s="116">
        <v>0</v>
      </c>
      <c r="V13" s="114">
        <v>0</v>
      </c>
      <c r="W13" s="113" t="s">
        <v>148</v>
      </c>
      <c r="X13" s="106">
        <v>0.1</v>
      </c>
      <c r="Y13" s="109" t="s">
        <v>183</v>
      </c>
      <c r="Z13" s="36"/>
      <c r="AA13" s="38"/>
      <c r="AB13" s="36"/>
      <c r="AC13" s="36"/>
      <c r="AD13" s="80">
        <v>0.33333333333333331</v>
      </c>
      <c r="AE13" s="36"/>
      <c r="AF13" s="38" t="s">
        <v>165</v>
      </c>
      <c r="AG13" s="36"/>
      <c r="AH13" s="38" t="s">
        <v>165</v>
      </c>
      <c r="AI13" s="38" t="s">
        <v>165</v>
      </c>
      <c r="AJ13" s="38" t="s">
        <v>165</v>
      </c>
      <c r="AK13" s="38" t="s">
        <v>165</v>
      </c>
      <c r="AL13" s="38" t="s">
        <v>165</v>
      </c>
      <c r="AM13" s="38" t="s">
        <v>165</v>
      </c>
      <c r="AN13" s="38" t="s">
        <v>165</v>
      </c>
      <c r="AO13" s="38" t="s">
        <v>165</v>
      </c>
      <c r="AP13" s="38"/>
      <c r="AQ13" s="38" t="s">
        <v>165</v>
      </c>
      <c r="AR13" s="36" t="s">
        <v>113</v>
      </c>
    </row>
    <row r="14" spans="1:44" x14ac:dyDescent="0.35">
      <c r="A14" s="32" t="s">
        <v>8</v>
      </c>
      <c r="B14" s="33" t="s">
        <v>21</v>
      </c>
      <c r="C14" s="64">
        <f>IF(G14=34.5,500*P14,50*P14) + IF(H14=3,10000*P14,50*P14) + 200*P14 + VLOOKUP(I14,List!$B$3:$C$5,2,0)*P14 + VLOOKUP(J14,List!$E$3:$F$5,2,0)*P14 + T14*2 + S14*4 + U14*1000 + V14*100 +VLOOKUP(W14,List!$H$3:$I$13,2,0) - X14*L14*5 - IF(AD14="NA",0,AD14*100) - IF(AF14="NA",0,P14*2) - IF(AH14="X",P14*2,0) - IF(AI14="X",P14*2,0) - IF(AJ14="X",P14*2,0) - IF(AK14="X",L14*2,0) - IF(AL14="X",P14*2,0) - IF(AM14="X",P14*2,0) - IF(AN14="X",P14*2,0) - IF(AQ14="X",P14*2,0) - IF(AO14="X",P14*5,0)</f>
        <v>2074.5599999999986</v>
      </c>
      <c r="D14" s="64">
        <f t="shared" si="0"/>
        <v>2074.5599999999986</v>
      </c>
      <c r="E14" s="93">
        <f t="shared" si="1"/>
        <v>4.758234307665609E-2</v>
      </c>
      <c r="F14" s="64">
        <f t="shared" si="2"/>
        <v>7</v>
      </c>
      <c r="G14" s="28">
        <v>4.16</v>
      </c>
      <c r="H14" s="28">
        <v>2</v>
      </c>
      <c r="I14" s="28" t="s">
        <v>81</v>
      </c>
      <c r="J14" s="28" t="s">
        <v>179</v>
      </c>
      <c r="K14" s="3">
        <v>1894</v>
      </c>
      <c r="L14" s="113">
        <v>505</v>
      </c>
      <c r="M14" s="113">
        <v>0</v>
      </c>
      <c r="N14" s="113">
        <v>0</v>
      </c>
      <c r="O14" s="113">
        <v>0</v>
      </c>
      <c r="P14" s="130">
        <v>7.6400000000000006</v>
      </c>
      <c r="Q14" s="130">
        <v>3.0300000000000002</v>
      </c>
      <c r="R14" s="114">
        <v>0.5</v>
      </c>
      <c r="S14" s="114">
        <v>50</v>
      </c>
      <c r="T14" s="116">
        <v>0</v>
      </c>
      <c r="U14" s="116">
        <v>0</v>
      </c>
      <c r="V14" s="114">
        <v>0</v>
      </c>
      <c r="W14" s="113" t="s">
        <v>148</v>
      </c>
      <c r="X14" s="106">
        <v>0.08</v>
      </c>
      <c r="Y14" s="109" t="s">
        <v>184</v>
      </c>
      <c r="Z14" s="36"/>
      <c r="AA14" s="38"/>
      <c r="AB14" s="36"/>
      <c r="AC14" s="36"/>
      <c r="AD14" s="79">
        <v>0</v>
      </c>
      <c r="AE14" s="36"/>
      <c r="AF14" s="38" t="s">
        <v>165</v>
      </c>
      <c r="AG14" s="36"/>
      <c r="AH14" s="38" t="s">
        <v>165</v>
      </c>
      <c r="AI14" s="38" t="s">
        <v>165</v>
      </c>
      <c r="AJ14" s="38" t="s">
        <v>165</v>
      </c>
      <c r="AK14" s="38" t="s">
        <v>165</v>
      </c>
      <c r="AL14" s="38" t="s">
        <v>165</v>
      </c>
      <c r="AM14" s="38" t="s">
        <v>165</v>
      </c>
      <c r="AN14" s="38" t="s">
        <v>165</v>
      </c>
      <c r="AO14" s="38" t="s">
        <v>165</v>
      </c>
      <c r="AP14" s="38"/>
      <c r="AQ14" s="38" t="s">
        <v>165</v>
      </c>
      <c r="AR14" s="36" t="s">
        <v>113</v>
      </c>
    </row>
    <row r="15" spans="1:44" x14ac:dyDescent="0.35">
      <c r="A15" s="32" t="s">
        <v>43</v>
      </c>
      <c r="B15" s="33" t="s">
        <v>21</v>
      </c>
      <c r="C15" s="64">
        <f>IF(G15=34.5,500*P15,50*P15) + IF(H15=3,10000*P15,50*P15) + 200*P15 + VLOOKUP(I15,List!$B$3:$C$5,2,0)*P15 + VLOOKUP(J15,List!$E$3:$F$5,2,0)*P15 + T15*2 + S15*4 + U15*1000 + V15*100 +VLOOKUP(W15,List!$H$3:$I$13,2,0) - X15*L15*5 - IF(AD15="NA",0,AD15*100) - IF(AF15="NA",0,P15*2) - IF(AH15="X",P15*2,0) - IF(AI15="X",P15*2,0) - IF(AJ15="X",P15*2,0) - IF(AK15="X",L15*2,0) - IF(AL15="X",P15*2,0) - IF(AM15="X",P15*2,0) - IF(AN15="X",P15*2,0) - IF(AQ15="X",P15*2,0) - IF(AO15="X",P15*5,0)</f>
        <v>1711.9299999999998</v>
      </c>
      <c r="D15" s="64">
        <f t="shared" si="0"/>
        <v>1711.9299999999998</v>
      </c>
      <c r="E15" s="93">
        <f t="shared" si="1"/>
        <v>3.9265020333574305E-2</v>
      </c>
      <c r="F15" s="64">
        <f t="shared" si="2"/>
        <v>8</v>
      </c>
      <c r="G15" s="28">
        <v>4.16</v>
      </c>
      <c r="H15" s="28">
        <v>2</v>
      </c>
      <c r="I15" s="28" t="s">
        <v>179</v>
      </c>
      <c r="J15" s="28" t="s">
        <v>179</v>
      </c>
      <c r="K15" s="3">
        <v>1772</v>
      </c>
      <c r="L15" s="113">
        <v>348</v>
      </c>
      <c r="M15" s="113">
        <v>0</v>
      </c>
      <c r="N15" s="113">
        <v>0</v>
      </c>
      <c r="O15" s="113">
        <v>0</v>
      </c>
      <c r="P15" s="130">
        <v>7.17</v>
      </c>
      <c r="Q15" s="130">
        <v>0.62</v>
      </c>
      <c r="R15" s="114">
        <v>3.86</v>
      </c>
      <c r="S15" s="114">
        <v>34</v>
      </c>
      <c r="T15" s="116">
        <v>0</v>
      </c>
      <c r="U15" s="116">
        <v>0</v>
      </c>
      <c r="V15" s="114">
        <v>0</v>
      </c>
      <c r="W15" s="113" t="s">
        <v>148</v>
      </c>
      <c r="X15" s="106">
        <v>0.05</v>
      </c>
      <c r="Y15" s="109" t="s">
        <v>185</v>
      </c>
      <c r="Z15" s="36"/>
      <c r="AA15" s="38"/>
      <c r="AB15" s="36"/>
      <c r="AC15" s="36"/>
      <c r="AD15" s="79">
        <v>0</v>
      </c>
      <c r="AE15" s="36"/>
      <c r="AF15" s="38" t="s">
        <v>165</v>
      </c>
      <c r="AG15" s="36"/>
      <c r="AH15" s="38" t="s">
        <v>165</v>
      </c>
      <c r="AI15" s="38" t="s">
        <v>165</v>
      </c>
      <c r="AJ15" s="38" t="s">
        <v>165</v>
      </c>
      <c r="AK15" s="38" t="s">
        <v>165</v>
      </c>
      <c r="AL15" s="38" t="s">
        <v>165</v>
      </c>
      <c r="AM15" s="38" t="s">
        <v>165</v>
      </c>
      <c r="AN15" s="38" t="s">
        <v>165</v>
      </c>
      <c r="AO15" s="38" t="s">
        <v>165</v>
      </c>
      <c r="AP15" s="38"/>
      <c r="AQ15" s="38" t="s">
        <v>165</v>
      </c>
      <c r="AR15" s="36" t="s">
        <v>113</v>
      </c>
    </row>
    <row r="16" spans="1:44" x14ac:dyDescent="0.35">
      <c r="A16" s="32" t="s">
        <v>44</v>
      </c>
      <c r="B16" s="33" t="s">
        <v>13</v>
      </c>
      <c r="C16" s="64">
        <f>IF(G16=34.5,500*P16,50*P16) + IF(H16=3,10000*P16,50*P16) + 200*P16 + VLOOKUP(I16,List!$B$3:$C$5,2,0)*P16 + VLOOKUP(J16,List!$E$3:$F$5,2,0)*P16 + T16*2 + S16*4 + U16*1000 + V16*100 +VLOOKUP(W16,List!$H$3:$I$13,2,0) - X16*L16*5 - IF(AD16="NA",0,AD16*100) - IF(AF16="NA",0,P16*2) - IF(AH16="X",P16*2,0) - IF(AI16="X",P16*2,0) - IF(AJ16="X",P16*2,0) - IF(AK16="X",L16*2,0) - IF(AL16="X",P16*2,0) - IF(AM16="X",P16*2,0) - IF(AN16="X",P16*2,0) - IF(AQ16="X",P16*2,0) - IF(AO16="X",P16*5,0)</f>
        <v>4746.1499999999987</v>
      </c>
      <c r="D16" s="64">
        <f t="shared" si="0"/>
        <v>4746.1499999999987</v>
      </c>
      <c r="E16" s="93">
        <f t="shared" si="1"/>
        <v>0.10885823383911354</v>
      </c>
      <c r="F16" s="64">
        <f t="shared" si="2"/>
        <v>3</v>
      </c>
      <c r="G16" s="28">
        <v>4.16</v>
      </c>
      <c r="H16" s="28">
        <v>2</v>
      </c>
      <c r="I16" s="28" t="s">
        <v>179</v>
      </c>
      <c r="J16" s="28" t="s">
        <v>81</v>
      </c>
      <c r="K16" s="3">
        <v>1581</v>
      </c>
      <c r="L16" s="113">
        <v>609</v>
      </c>
      <c r="M16" s="113">
        <v>2</v>
      </c>
      <c r="N16" s="113">
        <v>4</v>
      </c>
      <c r="O16" s="113">
        <v>0</v>
      </c>
      <c r="P16" s="114">
        <v>13.15</v>
      </c>
      <c r="Q16" s="114">
        <v>0.1</v>
      </c>
      <c r="R16" s="114">
        <v>0.85</v>
      </c>
      <c r="S16" s="114">
        <v>33</v>
      </c>
      <c r="T16" s="114">
        <v>0</v>
      </c>
      <c r="U16" s="114">
        <v>0</v>
      </c>
      <c r="V16" s="114">
        <v>6</v>
      </c>
      <c r="W16" s="113" t="s">
        <v>148</v>
      </c>
      <c r="X16" s="75">
        <v>0.01</v>
      </c>
      <c r="Y16" s="109" t="s">
        <v>177</v>
      </c>
      <c r="Z16" s="36"/>
      <c r="AA16" s="38"/>
      <c r="AB16" s="36"/>
      <c r="AC16" s="36"/>
      <c r="AD16" s="80">
        <v>0.5</v>
      </c>
      <c r="AE16" s="36"/>
      <c r="AF16" s="38" t="s">
        <v>165</v>
      </c>
      <c r="AG16" s="36"/>
      <c r="AH16" s="38" t="s">
        <v>165</v>
      </c>
      <c r="AI16" s="38" t="s">
        <v>165</v>
      </c>
      <c r="AJ16" s="38" t="s">
        <v>165</v>
      </c>
      <c r="AK16" s="38" t="s">
        <v>165</v>
      </c>
      <c r="AL16" s="38" t="s">
        <v>165</v>
      </c>
      <c r="AM16" s="38" t="s">
        <v>165</v>
      </c>
      <c r="AN16" s="38" t="s">
        <v>165</v>
      </c>
      <c r="AO16" s="38" t="s">
        <v>165</v>
      </c>
      <c r="AP16" s="38"/>
      <c r="AQ16" s="38" t="s">
        <v>165</v>
      </c>
      <c r="AR16" s="36" t="s">
        <v>113</v>
      </c>
    </row>
    <row r="17" spans="1:44" x14ac:dyDescent="0.35">
      <c r="A17" s="32" t="s">
        <v>5</v>
      </c>
      <c r="B17" s="33" t="s">
        <v>30</v>
      </c>
      <c r="C17" s="64">
        <f>IF(G17=34.5,500*P17,50*P17) + IF(H17=3,10000*P17,50*P17) + 200*P17 + VLOOKUP(I17,List!$B$3:$C$5,2,0)*P17 + VLOOKUP(J17,List!$E$3:$F$5,2,0)*P17 + T17*2 + S17*4 + U17*1000 + V17*100 +VLOOKUP(W17,List!$H$3:$I$13,2,0) - X17*L17*5 - IF(AD17="NA",0,AD17*100) - IF(AF17="NA",0,P17*2) - IF(AH17="X",P17*2,0) - IF(AI17="X",P17*2,0) - IF(AJ17="X",P17*2,0) - IF(AK17="X",L17*2,0) - IF(AL17="X",P17*2,0) - IF(AM17="X",P17*2,0) - IF(AN17="X",P17*2,0) - IF(AQ17="X",P17*2,0) - IF(AO17="X",P17*5,0)</f>
        <v>1103</v>
      </c>
      <c r="D17" s="64">
        <f t="shared" si="0"/>
        <v>1103</v>
      </c>
      <c r="E17" s="93">
        <f t="shared" si="1"/>
        <v>2.5298532900254366E-2</v>
      </c>
      <c r="F17" s="64">
        <f t="shared" si="2"/>
        <v>14</v>
      </c>
      <c r="G17" s="28">
        <v>4.16</v>
      </c>
      <c r="H17" s="28">
        <v>2</v>
      </c>
      <c r="I17" s="28" t="s">
        <v>179</v>
      </c>
      <c r="J17" s="28" t="s">
        <v>83</v>
      </c>
      <c r="K17" s="3">
        <v>935</v>
      </c>
      <c r="L17" s="113">
        <v>349</v>
      </c>
      <c r="M17" s="113">
        <v>0</v>
      </c>
      <c r="N17" s="113">
        <v>0</v>
      </c>
      <c r="O17" s="113">
        <v>0</v>
      </c>
      <c r="P17" s="130">
        <v>5</v>
      </c>
      <c r="Q17" s="130">
        <v>0.91</v>
      </c>
      <c r="R17" s="114">
        <v>3.95</v>
      </c>
      <c r="S17" s="114">
        <v>64</v>
      </c>
      <c r="T17" s="114">
        <v>0</v>
      </c>
      <c r="U17" s="114">
        <v>0</v>
      </c>
      <c r="V17" s="114">
        <v>1</v>
      </c>
      <c r="W17" s="113" t="s">
        <v>148</v>
      </c>
      <c r="X17" s="75">
        <v>0</v>
      </c>
      <c r="Y17" s="109" t="s">
        <v>177</v>
      </c>
      <c r="Z17" s="36"/>
      <c r="AA17" s="38"/>
      <c r="AB17" s="36"/>
      <c r="AC17" s="36"/>
      <c r="AD17" s="81">
        <v>1</v>
      </c>
      <c r="AE17" s="38"/>
      <c r="AF17" s="38" t="s">
        <v>165</v>
      </c>
      <c r="AG17" s="36"/>
      <c r="AH17" s="38" t="s">
        <v>165</v>
      </c>
      <c r="AI17" s="38" t="s">
        <v>165</v>
      </c>
      <c r="AJ17" s="38" t="s">
        <v>165</v>
      </c>
      <c r="AK17" s="38" t="s">
        <v>165</v>
      </c>
      <c r="AL17" s="38" t="s">
        <v>165</v>
      </c>
      <c r="AM17" s="38" t="s">
        <v>165</v>
      </c>
      <c r="AN17" s="38" t="s">
        <v>165</v>
      </c>
      <c r="AO17" s="38" t="s">
        <v>165</v>
      </c>
      <c r="AP17" s="38"/>
      <c r="AQ17" s="38" t="s">
        <v>165</v>
      </c>
      <c r="AR17" s="36" t="s">
        <v>113</v>
      </c>
    </row>
    <row r="18" spans="1:44" x14ac:dyDescent="0.35">
      <c r="A18" s="32" t="s">
        <v>4</v>
      </c>
      <c r="B18" s="33" t="s">
        <v>30</v>
      </c>
      <c r="C18" s="64">
        <f>IF(G18=34.5,500*P18,50*P18) + IF(H18=3,10000*P18,50*P18) + 200*P18 + VLOOKUP(I18,List!$B$3:$C$5,2,0)*P18 + VLOOKUP(J18,List!$E$3:$F$5,2,0)*P18 + T18*2 + S18*4 + U18*1000 + V18*100 +VLOOKUP(W18,List!$H$3:$I$13,2,0) - X18*L18*5 - IF(AD18="NA",0,AD18*100) - IF(AF18="NA",0,P18*2) - IF(AH18="X",P18*2,0) - IF(AI18="X",P18*2,0) - IF(AJ18="X",P18*2,0) - IF(AK18="X",L18*2,0) - IF(AL18="X",P18*2,0) - IF(AM18="X",P18*2,0) - IF(AN18="X",P18*2,0) - IF(AQ18="X",P18*2,0) - IF(AO18="X",P18*5,0)</f>
        <v>1508.516666666666</v>
      </c>
      <c r="D18" s="64">
        <f t="shared" si="0"/>
        <v>1508.516666666666</v>
      </c>
      <c r="E18" s="93">
        <f t="shared" si="1"/>
        <v>3.4599509086354216E-2</v>
      </c>
      <c r="F18" s="64">
        <f t="shared" si="2"/>
        <v>9</v>
      </c>
      <c r="G18" s="28">
        <v>4.16</v>
      </c>
      <c r="H18" s="28">
        <v>2</v>
      </c>
      <c r="I18" s="28" t="s">
        <v>179</v>
      </c>
      <c r="J18" s="28" t="s">
        <v>179</v>
      </c>
      <c r="K18" s="3">
        <v>689</v>
      </c>
      <c r="L18" s="113">
        <v>323</v>
      </c>
      <c r="M18" s="113">
        <v>0</v>
      </c>
      <c r="N18" s="113">
        <v>0</v>
      </c>
      <c r="O18" s="113">
        <v>0</v>
      </c>
      <c r="P18" s="130">
        <v>6.65</v>
      </c>
      <c r="Q18" s="130">
        <v>0.73</v>
      </c>
      <c r="R18" s="114">
        <v>1.53</v>
      </c>
      <c r="S18" s="130">
        <v>0</v>
      </c>
      <c r="T18" s="114">
        <v>0</v>
      </c>
      <c r="U18" s="114">
        <v>0</v>
      </c>
      <c r="V18" s="114">
        <v>0</v>
      </c>
      <c r="W18" s="113" t="s">
        <v>148</v>
      </c>
      <c r="X18" s="75">
        <v>0</v>
      </c>
      <c r="Y18" s="109" t="s">
        <v>177</v>
      </c>
      <c r="Z18" s="36"/>
      <c r="AA18" s="38"/>
      <c r="AB18" s="36"/>
      <c r="AC18" s="36"/>
      <c r="AD18" s="80">
        <v>0.33333333333333331</v>
      </c>
      <c r="AE18" s="38"/>
      <c r="AF18" s="38" t="s">
        <v>165</v>
      </c>
      <c r="AG18" s="36"/>
      <c r="AH18" s="38" t="s">
        <v>165</v>
      </c>
      <c r="AI18" s="38" t="s">
        <v>165</v>
      </c>
      <c r="AJ18" s="38" t="s">
        <v>165</v>
      </c>
      <c r="AK18" s="38" t="s">
        <v>165</v>
      </c>
      <c r="AL18" s="38" t="s">
        <v>165</v>
      </c>
      <c r="AM18" s="38" t="s">
        <v>165</v>
      </c>
      <c r="AN18" s="38" t="s">
        <v>165</v>
      </c>
      <c r="AO18" s="38" t="s">
        <v>165</v>
      </c>
      <c r="AP18" s="38"/>
      <c r="AQ18" s="38" t="s">
        <v>165</v>
      </c>
      <c r="AR18" s="36" t="s">
        <v>113</v>
      </c>
    </row>
    <row r="19" spans="1:44" x14ac:dyDescent="0.35">
      <c r="A19" s="32" t="s">
        <v>45</v>
      </c>
      <c r="B19" s="33" t="s">
        <v>22</v>
      </c>
      <c r="C19" s="64">
        <f>IF(G19=34.5,500*P19,50*P19) + IF(H19=3,10000*P19,50*P19) + 200*P19 + VLOOKUP(I19,List!$B$3:$C$5,2,0)*P19 + VLOOKUP(J19,List!$E$3:$F$5,2,0)*P19 + T19*2 + S19*4 + U19*1000 + V19*100 +VLOOKUP(W19,List!$H$3:$I$13,2,0) - X19*L19*5 - IF(AD19="NA",0,AD19*100) - IF(AF19="NA",0,P19*2) - IF(AH19="X",P19*2,0) - IF(AI19="X",P19*2,0) - IF(AJ19="X",P19*2,0) - IF(AK19="X",L19*2,0) - IF(AL19="X",P19*2,0) - IF(AM19="X",P19*2,0) - IF(AN19="X",P19*2,0) - IF(AQ19="X",P19*2,0) - IF(AO19="X",P19*5,0)</f>
        <v>786.0600000000004</v>
      </c>
      <c r="D19" s="64">
        <f t="shared" si="0"/>
        <v>786.0600000000004</v>
      </c>
      <c r="E19" s="93">
        <f t="shared" si="1"/>
        <v>1.8029161170964605E-2</v>
      </c>
      <c r="F19" s="64">
        <f t="shared" si="2"/>
        <v>17</v>
      </c>
      <c r="G19" s="28">
        <v>4.16</v>
      </c>
      <c r="H19" s="28">
        <v>2</v>
      </c>
      <c r="I19" s="28" t="s">
        <v>179</v>
      </c>
      <c r="J19" s="28" t="s">
        <v>83</v>
      </c>
      <c r="K19" s="3">
        <v>327</v>
      </c>
      <c r="L19" s="113">
        <v>86</v>
      </c>
      <c r="M19" s="113">
        <v>0</v>
      </c>
      <c r="N19" s="113">
        <v>0</v>
      </c>
      <c r="O19" s="113">
        <v>0</v>
      </c>
      <c r="P19" s="114">
        <v>1.34</v>
      </c>
      <c r="Q19" s="114">
        <v>0</v>
      </c>
      <c r="R19" s="114">
        <v>1.21</v>
      </c>
      <c r="S19" s="114">
        <v>11</v>
      </c>
      <c r="T19" s="114">
        <v>0</v>
      </c>
      <c r="U19" s="114">
        <v>0</v>
      </c>
      <c r="V19" s="114">
        <v>0</v>
      </c>
      <c r="W19" s="113">
        <v>6</v>
      </c>
      <c r="X19" s="75">
        <v>0</v>
      </c>
      <c r="Y19" s="107" t="s">
        <v>186</v>
      </c>
      <c r="Z19" s="36"/>
      <c r="AA19" s="38"/>
      <c r="AB19" s="36"/>
      <c r="AC19" s="36"/>
      <c r="AD19" s="82" t="s">
        <v>27</v>
      </c>
      <c r="AE19" s="36"/>
      <c r="AF19" s="38" t="s">
        <v>165</v>
      </c>
      <c r="AG19" s="36"/>
      <c r="AH19" s="38" t="s">
        <v>165</v>
      </c>
      <c r="AI19" s="38" t="s">
        <v>165</v>
      </c>
      <c r="AJ19" s="38" t="s">
        <v>165</v>
      </c>
      <c r="AK19" s="38" t="s">
        <v>165</v>
      </c>
      <c r="AL19" s="38" t="s">
        <v>165</v>
      </c>
      <c r="AM19" s="38" t="s">
        <v>165</v>
      </c>
      <c r="AN19" s="38" t="s">
        <v>165</v>
      </c>
      <c r="AO19" s="38" t="s">
        <v>165</v>
      </c>
      <c r="AP19" s="38"/>
      <c r="AQ19" s="38" t="s">
        <v>165</v>
      </c>
      <c r="AR19" s="36" t="s">
        <v>113</v>
      </c>
    </row>
    <row r="20" spans="1:44" x14ac:dyDescent="0.35">
      <c r="A20" s="32" t="s">
        <v>11</v>
      </c>
      <c r="B20" s="33" t="s">
        <v>31</v>
      </c>
      <c r="C20" s="64">
        <f>IF(G20=34.5,500*P20,50*P20) + IF(H20=3,10000*P20,50*P20) + 200*P20 + VLOOKUP(I20,List!$B$3:$C$5,2,0)*P20 + VLOOKUP(J20,List!$E$3:$F$5,2,0)*P20 + T20*2 + S20*4 + U20*1000 + V20*100 +VLOOKUP(W20,List!$H$3:$I$13,2,0) - X20*L20*5 - IF(AD20="NA",0,AD20*100) - IF(AF20="NA",0,P20*2) - IF(AH20="X",P20*2,0) - IF(AI20="X",P20*2,0) - IF(AJ20="X",P20*2,0) - IF(AK20="X",L20*2,0) - IF(AL20="X",P20*2,0) - IF(AM20="X",P20*2,0) - IF(AN20="X",P20*2,0) - IF(AQ20="X",P20*2,0) - IF(AO20="X",P20*5,0)</f>
        <v>905.51</v>
      </c>
      <c r="D20" s="64">
        <f t="shared" si="0"/>
        <v>905.51</v>
      </c>
      <c r="E20" s="93">
        <f t="shared" si="1"/>
        <v>2.0768879897107281E-2</v>
      </c>
      <c r="F20" s="64">
        <f t="shared" si="2"/>
        <v>15</v>
      </c>
      <c r="G20" s="28">
        <v>4.16</v>
      </c>
      <c r="H20" s="28">
        <v>2</v>
      </c>
      <c r="I20" s="28" t="s">
        <v>81</v>
      </c>
      <c r="J20" s="28" t="s">
        <v>83</v>
      </c>
      <c r="K20" s="3">
        <v>1347</v>
      </c>
      <c r="L20" s="113">
        <v>277</v>
      </c>
      <c r="M20" s="113">
        <v>0</v>
      </c>
      <c r="N20" s="113">
        <v>0</v>
      </c>
      <c r="O20" s="113">
        <v>0</v>
      </c>
      <c r="P20" s="130">
        <v>3.8899999999999997</v>
      </c>
      <c r="Q20" s="130">
        <v>2.02</v>
      </c>
      <c r="R20" s="114">
        <v>3</v>
      </c>
      <c r="S20" s="114">
        <v>15</v>
      </c>
      <c r="T20" s="114">
        <v>0</v>
      </c>
      <c r="U20" s="114">
        <v>0</v>
      </c>
      <c r="V20" s="114">
        <v>0</v>
      </c>
      <c r="W20" s="113" t="s">
        <v>148</v>
      </c>
      <c r="X20" s="77">
        <v>0.05</v>
      </c>
      <c r="Y20" s="109" t="s">
        <v>177</v>
      </c>
      <c r="Z20" s="39"/>
      <c r="AA20" s="38"/>
      <c r="AB20" s="36"/>
      <c r="AC20" s="36"/>
      <c r="AD20" s="80">
        <v>0.25</v>
      </c>
      <c r="AE20" s="36"/>
      <c r="AF20" s="38" t="s">
        <v>165</v>
      </c>
      <c r="AG20" s="36"/>
      <c r="AH20" s="38" t="s">
        <v>165</v>
      </c>
      <c r="AI20" s="38" t="s">
        <v>165</v>
      </c>
      <c r="AJ20" s="38" t="s">
        <v>165</v>
      </c>
      <c r="AK20" s="38" t="s">
        <v>165</v>
      </c>
      <c r="AL20" s="38" t="s">
        <v>165</v>
      </c>
      <c r="AM20" s="38" t="s">
        <v>165</v>
      </c>
      <c r="AN20" s="38" t="s">
        <v>165</v>
      </c>
      <c r="AO20" s="38" t="s">
        <v>165</v>
      </c>
      <c r="AP20" s="38"/>
      <c r="AQ20" s="38" t="s">
        <v>165</v>
      </c>
      <c r="AR20" s="36" t="s">
        <v>113</v>
      </c>
    </row>
    <row r="21" spans="1:44" x14ac:dyDescent="0.35">
      <c r="A21" s="32" t="s">
        <v>1</v>
      </c>
      <c r="B21" s="33" t="s">
        <v>22</v>
      </c>
      <c r="C21" s="64">
        <f>IF(G21=34.5,500*P21,50*P21) + IF(H21=3,10000*P21,50*P21) + 200*P21 + VLOOKUP(I21,List!$B$3:$C$5,2,0)*P21 + VLOOKUP(J21,List!$E$3:$F$5,2,0)*P21 + T21*2 + S21*4 + U21*1000 + V21*100 +VLOOKUP(W21,List!$H$3:$I$13,2,0) - X21*L21*5 - IF(AD21="NA",0,AD21*100) - IF(AF21="NA",0,P21*2) - IF(AH21="X",P21*2,0) - IF(AI21="X",P21*2,0) - IF(AJ21="X",P21*2,0) - IF(AK21="X",L21*2,0) - IF(AL21="X",P21*2,0) - IF(AM21="X",P21*2,0) - IF(AN21="X",P21*2,0) - IF(AQ21="X",P21*2,0) - IF(AO21="X",P21*5,0)</f>
        <v>1453.1399999999996</v>
      </c>
      <c r="D21" s="64">
        <f t="shared" si="0"/>
        <v>1453.1399999999996</v>
      </c>
      <c r="E21" s="93">
        <f t="shared" si="1"/>
        <v>3.3329383589007819E-2</v>
      </c>
      <c r="F21" s="64">
        <f t="shared" si="2"/>
        <v>11</v>
      </c>
      <c r="G21" s="28">
        <v>4.16</v>
      </c>
      <c r="H21" s="28">
        <v>2</v>
      </c>
      <c r="I21" s="28" t="s">
        <v>179</v>
      </c>
      <c r="J21" s="28" t="s">
        <v>83</v>
      </c>
      <c r="K21" s="3">
        <v>1095</v>
      </c>
      <c r="L21" s="113">
        <v>452</v>
      </c>
      <c r="M21" s="113">
        <v>1</v>
      </c>
      <c r="N21" s="113">
        <v>0</v>
      </c>
      <c r="O21" s="113">
        <v>0</v>
      </c>
      <c r="P21" s="114">
        <v>7.46</v>
      </c>
      <c r="Q21" s="114">
        <v>0</v>
      </c>
      <c r="R21" s="114">
        <v>1.43</v>
      </c>
      <c r="S21" s="130">
        <v>38</v>
      </c>
      <c r="T21" s="114">
        <v>0</v>
      </c>
      <c r="U21" s="114">
        <v>0</v>
      </c>
      <c r="V21" s="114">
        <v>0</v>
      </c>
      <c r="W21" s="113" t="s">
        <v>148</v>
      </c>
      <c r="X21" s="75">
        <v>0</v>
      </c>
      <c r="Y21" s="109" t="s">
        <v>187</v>
      </c>
      <c r="Z21" s="36"/>
      <c r="AA21" s="38"/>
      <c r="AB21" s="36"/>
      <c r="AC21" s="38"/>
      <c r="AD21" s="81">
        <v>1</v>
      </c>
      <c r="AE21" s="36"/>
      <c r="AF21" s="38" t="s">
        <v>165</v>
      </c>
      <c r="AG21" s="36"/>
      <c r="AH21" s="38" t="s">
        <v>165</v>
      </c>
      <c r="AI21" s="38" t="s">
        <v>165</v>
      </c>
      <c r="AJ21" s="38" t="s">
        <v>165</v>
      </c>
      <c r="AK21" s="38" t="s">
        <v>165</v>
      </c>
      <c r="AL21" s="38" t="s">
        <v>165</v>
      </c>
      <c r="AM21" s="38" t="s">
        <v>165</v>
      </c>
      <c r="AN21" s="38" t="s">
        <v>165</v>
      </c>
      <c r="AO21" s="38" t="s">
        <v>165</v>
      </c>
      <c r="AP21" s="38"/>
      <c r="AQ21" s="38" t="s">
        <v>165</v>
      </c>
      <c r="AR21" s="36" t="s">
        <v>113</v>
      </c>
    </row>
    <row r="22" spans="1:44" x14ac:dyDescent="0.35">
      <c r="A22" s="32" t="s">
        <v>10</v>
      </c>
      <c r="B22" s="33" t="s">
        <v>31</v>
      </c>
      <c r="C22" s="64">
        <f>IF(G22=34.5,500*P22,50*P22) + IF(H22=3,10000*P22,50*P22) + 200*P22 + VLOOKUP(I22,List!$B$3:$C$5,2,0)*P22 + VLOOKUP(J22,List!$E$3:$F$5,2,0)*P22 + T22*2 + S22*4 + U22*1000 + V22*100 +VLOOKUP(W22,List!$H$3:$I$13,2,0) - X22*L22*5 - IF(AD22="NA",0,AD22*100) - IF(AF22="NA",0,P22*2) - IF(AH22="X",P22*2,0) - IF(AI22="X",P22*2,0) - IF(AJ22="X",P22*2,0) - IF(AK22="X",L22*2,0) - IF(AL22="X",P22*2,0) - IF(AM22="X",P22*2,0) - IF(AN22="X",P22*2,0) - IF(AQ22="X",P22*2,0) - IF(AO22="X",P22*5,0)</f>
        <v>1116.6800000000007</v>
      </c>
      <c r="D22" s="64">
        <f t="shared" si="0"/>
        <v>1116.6800000000007</v>
      </c>
      <c r="E22" s="93">
        <f t="shared" si="1"/>
        <v>2.5612298929334601E-2</v>
      </c>
      <c r="F22" s="64">
        <f t="shared" si="2"/>
        <v>13</v>
      </c>
      <c r="G22" s="28">
        <v>4.16</v>
      </c>
      <c r="H22" s="28">
        <v>2</v>
      </c>
      <c r="I22" s="28" t="s">
        <v>179</v>
      </c>
      <c r="J22" s="28" t="s">
        <v>179</v>
      </c>
      <c r="K22" s="3">
        <v>889</v>
      </c>
      <c r="L22" s="113">
        <v>280</v>
      </c>
      <c r="M22" s="113">
        <v>0</v>
      </c>
      <c r="N22" s="113">
        <v>0</v>
      </c>
      <c r="O22" s="113">
        <v>0</v>
      </c>
      <c r="P22" s="130">
        <v>4.92</v>
      </c>
      <c r="Q22" s="130">
        <v>1.53</v>
      </c>
      <c r="R22" s="114">
        <v>3.55</v>
      </c>
      <c r="S22" s="114">
        <v>27</v>
      </c>
      <c r="T22" s="114">
        <v>0</v>
      </c>
      <c r="U22" s="114">
        <v>0</v>
      </c>
      <c r="V22" s="114">
        <v>0</v>
      </c>
      <c r="W22" s="113" t="s">
        <v>148</v>
      </c>
      <c r="X22" s="75">
        <v>0</v>
      </c>
      <c r="Y22" s="109" t="s">
        <v>177</v>
      </c>
      <c r="Z22" s="36"/>
      <c r="AA22" s="38"/>
      <c r="AB22" s="36"/>
      <c r="AC22" s="36"/>
      <c r="AD22" s="80">
        <v>0.5</v>
      </c>
      <c r="AE22" s="36"/>
      <c r="AF22" s="38" t="s">
        <v>165</v>
      </c>
      <c r="AG22" s="36"/>
      <c r="AH22" s="38" t="s">
        <v>165</v>
      </c>
      <c r="AI22" s="38" t="s">
        <v>165</v>
      </c>
      <c r="AJ22" s="38" t="s">
        <v>165</v>
      </c>
      <c r="AK22" s="38" t="s">
        <v>165</v>
      </c>
      <c r="AL22" s="38" t="s">
        <v>165</v>
      </c>
      <c r="AM22" s="38" t="s">
        <v>165</v>
      </c>
      <c r="AN22" s="38" t="s">
        <v>165</v>
      </c>
      <c r="AO22" s="38" t="s">
        <v>165</v>
      </c>
      <c r="AP22" s="38"/>
      <c r="AQ22" s="38" t="s">
        <v>165</v>
      </c>
      <c r="AR22" s="36" t="s">
        <v>113</v>
      </c>
    </row>
    <row r="23" spans="1:44" x14ac:dyDescent="0.35">
      <c r="A23" s="32" t="s">
        <v>46</v>
      </c>
      <c r="B23" s="33" t="s">
        <v>23</v>
      </c>
      <c r="C23" s="64">
        <f>IF(G23=34.5,500*P23,50*P23) + IF(H23=3,10000*P23,50*P23) + 200*P23 + VLOOKUP(I23,List!$B$3:$C$5,2,0)*P23 + VLOOKUP(J23,List!$E$3:$F$5,2,0)*P23 + T23*2 + S23*4 + U23*1000 + V23*100 +VLOOKUP(W23,List!$H$3:$I$13,2,0) - X23*L23*5 - IF(AD23="NA",0,AD23*100) - IF(AF23="NA",0,P23*2) - IF(AH23="X",P23*2,0) - IF(AI23="X",P23*2,0) - IF(AJ23="X",P23*2,0) - IF(AK23="X",L23*2,0) - IF(AL23="X",P23*2,0) - IF(AM23="X",P23*2,0) - IF(AN23="X",P23*2,0) - IF(AQ23="X",P23*2,0) - IF(AO23="X",P23*5,0)</f>
        <v>1483.3200000000002</v>
      </c>
      <c r="D23" s="64">
        <f t="shared" si="0"/>
        <v>1483.3200000000002</v>
      </c>
      <c r="E23" s="93">
        <f t="shared" si="1"/>
        <v>3.4021595486496206E-2</v>
      </c>
      <c r="F23" s="64">
        <f t="shared" si="2"/>
        <v>10</v>
      </c>
      <c r="G23" s="28">
        <v>4.16</v>
      </c>
      <c r="H23" s="28">
        <v>2</v>
      </c>
      <c r="I23" s="28" t="s">
        <v>179</v>
      </c>
      <c r="J23" s="28" t="s">
        <v>81</v>
      </c>
      <c r="K23" s="3">
        <v>1216</v>
      </c>
      <c r="L23" s="113">
        <v>340</v>
      </c>
      <c r="M23" s="113">
        <v>9</v>
      </c>
      <c r="N23" s="113">
        <v>2</v>
      </c>
      <c r="O23" s="113">
        <v>0</v>
      </c>
      <c r="P23" s="114">
        <v>5.33</v>
      </c>
      <c r="Q23" s="114">
        <v>1.6</v>
      </c>
      <c r="R23" s="114">
        <v>3.68</v>
      </c>
      <c r="S23" s="114">
        <v>45</v>
      </c>
      <c r="T23" s="114">
        <v>0</v>
      </c>
      <c r="U23" s="114">
        <v>0</v>
      </c>
      <c r="V23" s="114">
        <v>0</v>
      </c>
      <c r="W23" s="113">
        <v>10</v>
      </c>
      <c r="X23" s="77">
        <v>0.1</v>
      </c>
      <c r="Y23" s="109" t="s">
        <v>177</v>
      </c>
      <c r="Z23" s="39"/>
      <c r="AA23" s="38"/>
      <c r="AB23" s="36"/>
      <c r="AC23" s="36"/>
      <c r="AD23" s="81">
        <v>1</v>
      </c>
      <c r="AE23" s="36"/>
      <c r="AF23" s="38" t="s">
        <v>165</v>
      </c>
      <c r="AG23" s="36"/>
      <c r="AH23" s="38" t="s">
        <v>165</v>
      </c>
      <c r="AI23" s="38" t="s">
        <v>165</v>
      </c>
      <c r="AJ23" s="38" t="s">
        <v>165</v>
      </c>
      <c r="AK23" s="38" t="s">
        <v>165</v>
      </c>
      <c r="AL23" s="38" t="s">
        <v>165</v>
      </c>
      <c r="AM23" s="38" t="s">
        <v>165</v>
      </c>
      <c r="AN23" s="38" t="s">
        <v>165</v>
      </c>
      <c r="AO23" s="38" t="s">
        <v>165</v>
      </c>
      <c r="AP23" s="38"/>
      <c r="AQ23" s="38" t="s">
        <v>165</v>
      </c>
      <c r="AR23" s="36" t="s">
        <v>113</v>
      </c>
    </row>
    <row r="24" spans="1:44" x14ac:dyDescent="0.35">
      <c r="A24" s="32" t="s">
        <v>12</v>
      </c>
      <c r="B24" s="33" t="s">
        <v>23</v>
      </c>
      <c r="C24" s="64">
        <f>IF(G24=34.5,500*P24,50*P24) + IF(H24=3,10000*P24,50*P24) + 200*P24 + VLOOKUP(I24,List!$B$3:$C$5,2,0)*P24 + VLOOKUP(J24,List!$E$3:$F$5,2,0)*P24 + T24*2 + S24*4 + U24*1000 + V24*100 +VLOOKUP(W24,List!$H$3:$I$13,2,0) - X24*L24*5 - IF(AD24="NA",0,AD24*100) - IF(AF24="NA",0,P24*2) - IF(AH24="X",P24*2,0) - IF(AI24="X",P24*2,0) - IF(AJ24="X",P24*2,0) - IF(AK24="X",L24*2,0) - IF(AL24="X",P24*2,0) - IF(AM24="X",P24*2,0) - IF(AN24="X",P24*2,0) - IF(AQ24="X",P24*2,0) - IF(AO24="X",P24*5,0)</f>
        <v>639.5366666666672</v>
      </c>
      <c r="D24" s="64">
        <f t="shared" si="0"/>
        <v>639.5366666666672</v>
      </c>
      <c r="E24" s="93">
        <f t="shared" si="1"/>
        <v>1.4668485405789385E-2</v>
      </c>
      <c r="F24" s="64">
        <f t="shared" si="2"/>
        <v>18</v>
      </c>
      <c r="G24" s="28">
        <v>4.16</v>
      </c>
      <c r="H24" s="28">
        <v>2</v>
      </c>
      <c r="I24" s="28" t="s">
        <v>179</v>
      </c>
      <c r="J24" s="28" t="s">
        <v>179</v>
      </c>
      <c r="K24" s="3">
        <v>596</v>
      </c>
      <c r="L24" s="113">
        <v>178</v>
      </c>
      <c r="M24" s="113">
        <v>1</v>
      </c>
      <c r="N24" s="113">
        <v>0</v>
      </c>
      <c r="O24" s="113">
        <v>0</v>
      </c>
      <c r="P24" s="114">
        <v>3.03</v>
      </c>
      <c r="Q24" s="114">
        <v>0.15</v>
      </c>
      <c r="R24" s="114">
        <v>0.94</v>
      </c>
      <c r="S24" s="114">
        <v>8</v>
      </c>
      <c r="T24" s="114">
        <v>0</v>
      </c>
      <c r="U24" s="114">
        <v>0</v>
      </c>
      <c r="V24" s="114">
        <v>0</v>
      </c>
      <c r="W24" s="113" t="s">
        <v>148</v>
      </c>
      <c r="X24" s="75">
        <v>0</v>
      </c>
      <c r="Y24" s="109" t="s">
        <v>188</v>
      </c>
      <c r="Z24" s="36"/>
      <c r="AA24" s="38"/>
      <c r="AB24" s="36"/>
      <c r="AC24" s="36"/>
      <c r="AD24" s="80">
        <v>0.33333333333333331</v>
      </c>
      <c r="AE24" s="36"/>
      <c r="AF24" s="38" t="s">
        <v>165</v>
      </c>
      <c r="AG24" s="36"/>
      <c r="AH24" s="38" t="s">
        <v>165</v>
      </c>
      <c r="AI24" s="38" t="s">
        <v>165</v>
      </c>
      <c r="AJ24" s="38" t="s">
        <v>165</v>
      </c>
      <c r="AK24" s="38" t="s">
        <v>165</v>
      </c>
      <c r="AL24" s="38" t="s">
        <v>165</v>
      </c>
      <c r="AM24" s="38" t="s">
        <v>165</v>
      </c>
      <c r="AN24" s="38" t="s">
        <v>165</v>
      </c>
      <c r="AO24" s="38" t="s">
        <v>165</v>
      </c>
      <c r="AP24" s="38"/>
      <c r="AQ24" s="38" t="s">
        <v>165</v>
      </c>
      <c r="AR24" s="36" t="s">
        <v>113</v>
      </c>
    </row>
    <row r="25" spans="1:44" x14ac:dyDescent="0.35">
      <c r="A25" s="32" t="s">
        <v>9</v>
      </c>
      <c r="B25" s="33" t="s">
        <v>31</v>
      </c>
      <c r="C25" s="64">
        <f>IF(G25=34.5,500*P25,50*P25) + IF(H25=3,10000*P25,50*P25) + 200*P25 + VLOOKUP(I25,List!$B$3:$C$5,2,0)*P25 + VLOOKUP(J25,List!$E$3:$F$5,2,0)*P25 + T25*2 + S25*4 + U25*1000 + V25*100 +VLOOKUP(W25,List!$H$3:$I$13,2,0) - X25*L25*5 - IF(AD25="NA",0,AD25*100) - IF(AF25="NA",0,P25*2) - IF(AH25="X",P25*2,0) - IF(AI25="X",P25*2,0) - IF(AJ25="X",P25*2,0) - IF(AK25="X",L25*2,0) - IF(AL25="X",P25*2,0) - IF(AM25="X",P25*2,0) - IF(AN25="X",P25*2,0) - IF(AQ25="X",P25*2,0) - IF(AO25="X",P25*5,0)</f>
        <v>-4</v>
      </c>
      <c r="D25" s="64">
        <f t="shared" si="0"/>
        <v>0</v>
      </c>
      <c r="E25" s="93">
        <f t="shared" si="1"/>
        <v>-9.174445294743197E-5</v>
      </c>
      <c r="F25" s="64">
        <f t="shared" si="2"/>
        <v>24</v>
      </c>
      <c r="G25" s="28">
        <v>4.16</v>
      </c>
      <c r="H25" s="28">
        <v>2</v>
      </c>
      <c r="I25" s="28" t="s">
        <v>83</v>
      </c>
      <c r="J25" s="28" t="s">
        <v>83</v>
      </c>
      <c r="K25" s="3">
        <v>28</v>
      </c>
      <c r="L25" s="113">
        <v>2</v>
      </c>
      <c r="M25" s="113">
        <v>0</v>
      </c>
      <c r="N25" s="113">
        <v>0</v>
      </c>
      <c r="O25" s="113">
        <v>0</v>
      </c>
      <c r="P25" s="114">
        <v>0</v>
      </c>
      <c r="Q25" s="114">
        <v>0</v>
      </c>
      <c r="R25" s="114">
        <v>0.84</v>
      </c>
      <c r="S25" s="114">
        <v>0</v>
      </c>
      <c r="T25" s="114">
        <v>0</v>
      </c>
      <c r="U25" s="114">
        <v>0</v>
      </c>
      <c r="V25" s="114">
        <v>0</v>
      </c>
      <c r="W25" s="113" t="s">
        <v>148</v>
      </c>
      <c r="X25" s="75">
        <v>0</v>
      </c>
      <c r="Y25" s="37" t="s">
        <v>77</v>
      </c>
      <c r="Z25" s="36"/>
      <c r="AA25" s="38"/>
      <c r="AB25" s="36"/>
      <c r="AC25" s="36"/>
      <c r="AD25" s="82" t="s">
        <v>27</v>
      </c>
      <c r="AE25" s="36"/>
      <c r="AF25" s="38" t="s">
        <v>165</v>
      </c>
      <c r="AG25" s="36"/>
      <c r="AH25" s="38" t="s">
        <v>165</v>
      </c>
      <c r="AI25" s="38" t="s">
        <v>165</v>
      </c>
      <c r="AJ25" s="38" t="s">
        <v>165</v>
      </c>
      <c r="AK25" s="38" t="s">
        <v>165</v>
      </c>
      <c r="AL25" s="38" t="s">
        <v>165</v>
      </c>
      <c r="AM25" s="38" t="s">
        <v>165</v>
      </c>
      <c r="AN25" s="38" t="s">
        <v>165</v>
      </c>
      <c r="AO25" s="38" t="s">
        <v>165</v>
      </c>
      <c r="AP25" s="38"/>
      <c r="AQ25" s="38" t="s">
        <v>165</v>
      </c>
      <c r="AR25" s="36" t="s">
        <v>113</v>
      </c>
    </row>
    <row r="26" spans="1:44" x14ac:dyDescent="0.35">
      <c r="A26" s="32" t="s">
        <v>47</v>
      </c>
      <c r="B26" s="33" t="s">
        <v>17</v>
      </c>
      <c r="C26" s="64">
        <f>IF(G26=34.5,500*P26,50*P26) + IF(H26=3,10000*P26,50*P26) + 200*P26 + VLOOKUP(I26,List!$B$3:$C$5,2,0)*P26 + VLOOKUP(J26,List!$E$3:$F$5,2,0)*P26 + T26*2 + S26*4 + U26*1000 + V26*100 +VLOOKUP(W26,List!$H$3:$I$13,2,0) - X26*L26*5 - IF(AD26="NA",0,AD26*100) - IF(AF26="NA",0,P26*2) - IF(AH26="X",P26*2,0) - IF(AI26="X",P26*2,0) - IF(AJ26="X",P26*2,0) - IF(AK26="X",L26*2,0) - IF(AL26="X",P26*2,0) - IF(AM26="X",P26*2,0) - IF(AN26="X",P26*2,0) - IF(AQ26="X",P26*2,0) - IF(AO26="X",P26*5,0)</f>
        <v>201.76000000000005</v>
      </c>
      <c r="D26" s="64">
        <f t="shared" si="0"/>
        <v>201.76000000000005</v>
      </c>
      <c r="E26" s="93">
        <f t="shared" si="1"/>
        <v>4.6275902066684697E-3</v>
      </c>
      <c r="F26" s="64">
        <f t="shared" si="2"/>
        <v>21</v>
      </c>
      <c r="G26" s="28">
        <v>4.16</v>
      </c>
      <c r="H26" s="28">
        <v>2</v>
      </c>
      <c r="I26" s="28" t="s">
        <v>83</v>
      </c>
      <c r="J26" s="28" t="s">
        <v>81</v>
      </c>
      <c r="K26" s="3">
        <v>3</v>
      </c>
      <c r="L26" s="113">
        <v>22</v>
      </c>
      <c r="M26" s="113">
        <v>0</v>
      </c>
      <c r="N26" s="113">
        <v>0</v>
      </c>
      <c r="O26" s="113">
        <v>0</v>
      </c>
      <c r="P26" s="113">
        <v>0.64</v>
      </c>
      <c r="Q26" s="113">
        <v>0</v>
      </c>
      <c r="R26" s="113">
        <v>0.02</v>
      </c>
      <c r="S26" s="113">
        <v>0</v>
      </c>
      <c r="T26" s="113">
        <v>0</v>
      </c>
      <c r="U26" s="113">
        <v>0</v>
      </c>
      <c r="V26" s="114">
        <v>0</v>
      </c>
      <c r="W26" s="113" t="s">
        <v>148</v>
      </c>
      <c r="X26" s="75">
        <v>0</v>
      </c>
      <c r="Y26" s="37" t="s">
        <v>77</v>
      </c>
      <c r="Z26" s="36"/>
      <c r="AA26" s="38"/>
      <c r="AB26" s="36"/>
      <c r="AC26" s="36"/>
      <c r="AD26" s="82" t="s">
        <v>27</v>
      </c>
      <c r="AE26" s="36"/>
      <c r="AF26" s="38" t="s">
        <v>165</v>
      </c>
      <c r="AG26" s="36"/>
      <c r="AH26" s="38" t="s">
        <v>165</v>
      </c>
      <c r="AI26" s="38" t="s">
        <v>165</v>
      </c>
      <c r="AJ26" s="38" t="s">
        <v>165</v>
      </c>
      <c r="AK26" s="38" t="s">
        <v>165</v>
      </c>
      <c r="AL26" s="38" t="s">
        <v>165</v>
      </c>
      <c r="AM26" s="38" t="s">
        <v>165</v>
      </c>
      <c r="AN26" s="38" t="s">
        <v>165</v>
      </c>
      <c r="AO26" s="38" t="s">
        <v>165</v>
      </c>
      <c r="AP26" s="38"/>
      <c r="AQ26" s="38" t="s">
        <v>165</v>
      </c>
      <c r="AR26" s="36" t="s">
        <v>113</v>
      </c>
    </row>
    <row r="27" spans="1:44" x14ac:dyDescent="0.35">
      <c r="A27" s="32" t="s">
        <v>48</v>
      </c>
      <c r="B27" s="33" t="s">
        <v>32</v>
      </c>
      <c r="C27" s="64">
        <f>IF(G27=34.5,500*P27,50*P27) + IF(H27=3,10000*P27,50*P27) + 200*P27 + VLOOKUP(I27,List!$B$3:$C$5,2,0)*P27 + VLOOKUP(J27,List!$E$3:$F$5,2,0)*P27 + T27*2 + S27*4 + U27*1000 + V27*100 +VLOOKUP(W27,List!$H$3:$I$13,2,0) - X27*L27*5 - IF(AD27="NA",0,AD27*100) - IF(AF27="NA",0,P27*2) - IF(AH27="X",P27*2,0) - IF(AI27="X",P27*2,0) - IF(AJ27="X",P27*2,0) - IF(AK27="X",L27*2,0) - IF(AL27="X",P27*2,0) - IF(AM27="X",P27*2,0) - IF(AN27="X",P27*2,0) - IF(AQ27="X",P27*2,0) - IF(AO27="X",P27*5,0)</f>
        <v>626.89999999999964</v>
      </c>
      <c r="D27" s="64">
        <f t="shared" si="0"/>
        <v>626.89999999999964</v>
      </c>
      <c r="E27" s="93">
        <f t="shared" si="1"/>
        <v>1.4378649388186268E-2</v>
      </c>
      <c r="F27" s="64">
        <f t="shared" si="2"/>
        <v>19</v>
      </c>
      <c r="G27" s="28">
        <v>4.16</v>
      </c>
      <c r="H27" s="28">
        <v>2</v>
      </c>
      <c r="I27" s="28" t="s">
        <v>83</v>
      </c>
      <c r="J27" s="28" t="s">
        <v>83</v>
      </c>
      <c r="K27" s="3">
        <v>0</v>
      </c>
      <c r="L27" s="113">
        <v>1</v>
      </c>
      <c r="M27" s="113">
        <v>0</v>
      </c>
      <c r="N27" s="113">
        <v>0</v>
      </c>
      <c r="O27" s="113">
        <v>0</v>
      </c>
      <c r="P27" s="113">
        <v>0.1</v>
      </c>
      <c r="Q27" s="113">
        <v>0</v>
      </c>
      <c r="R27" s="113">
        <v>0</v>
      </c>
      <c r="S27" s="113">
        <v>0</v>
      </c>
      <c r="T27" s="113">
        <v>0</v>
      </c>
      <c r="U27" s="113">
        <v>0</v>
      </c>
      <c r="V27" s="114">
        <v>0</v>
      </c>
      <c r="W27" s="113">
        <v>5</v>
      </c>
      <c r="X27" s="75">
        <v>0</v>
      </c>
      <c r="Y27" s="37" t="s">
        <v>77</v>
      </c>
      <c r="Z27" s="37" t="s">
        <v>27</v>
      </c>
      <c r="AA27" s="38"/>
      <c r="AB27" s="37" t="s">
        <v>27</v>
      </c>
      <c r="AC27" s="37" t="s">
        <v>27</v>
      </c>
      <c r="AD27" s="82" t="s">
        <v>27</v>
      </c>
      <c r="AE27" s="36"/>
      <c r="AF27" s="38" t="s">
        <v>165</v>
      </c>
      <c r="AG27" s="36"/>
      <c r="AH27" s="38" t="s">
        <v>165</v>
      </c>
      <c r="AI27" s="38" t="s">
        <v>165</v>
      </c>
      <c r="AJ27" s="38" t="s">
        <v>165</v>
      </c>
      <c r="AK27" s="38" t="s">
        <v>165</v>
      </c>
      <c r="AL27" s="38" t="s">
        <v>165</v>
      </c>
      <c r="AM27" s="38" t="s">
        <v>165</v>
      </c>
      <c r="AN27" s="38" t="s">
        <v>165</v>
      </c>
      <c r="AO27" s="38" t="s">
        <v>165</v>
      </c>
      <c r="AP27" s="38"/>
      <c r="AQ27" s="38" t="s">
        <v>165</v>
      </c>
      <c r="AR27" s="36" t="s">
        <v>113</v>
      </c>
    </row>
    <row r="28" spans="1:44" x14ac:dyDescent="0.35">
      <c r="A28" s="32" t="s">
        <v>49</v>
      </c>
      <c r="B28" s="33" t="s">
        <v>32</v>
      </c>
      <c r="C28" s="64">
        <f>IF(G28=34.5,500*P28,50*P28) + IF(H28=3,10000*P28,50*P28) + 200*P28 + VLOOKUP(I28,List!$B$3:$C$5,2,0)*P28 + VLOOKUP(J28,List!$E$3:$F$5,2,0)*P28 + T28*2 + S28*4 + U28*1000 + V28*100 +VLOOKUP(W28,List!$H$3:$I$13,2,0) - X28*L28*5 - IF(AD28="NA",0,AD28*100) - IF(AF28="NA",0,P28*2) - IF(AH28="X",P28*2,0) - IF(AI28="X",P28*2,0) - IF(AJ28="X",P28*2,0) - IF(AK28="X",L28*2,0) - IF(AL28="X",P28*2,0) - IF(AM28="X",P28*2,0) - IF(AN28="X",P28*2,0) - IF(AQ28="X",P28*2,0) - IF(AO28="X",P28*5,0)</f>
        <v>0</v>
      </c>
      <c r="D28" s="64">
        <f t="shared" si="0"/>
        <v>0</v>
      </c>
      <c r="E28" s="93">
        <f t="shared" si="1"/>
        <v>0</v>
      </c>
      <c r="F28" s="64">
        <f t="shared" si="2"/>
        <v>22</v>
      </c>
      <c r="G28" s="28">
        <v>4.16</v>
      </c>
      <c r="H28" s="28">
        <v>2</v>
      </c>
      <c r="I28" s="28" t="s">
        <v>83</v>
      </c>
      <c r="J28" s="28" t="s">
        <v>83</v>
      </c>
      <c r="K28" s="3">
        <v>0</v>
      </c>
      <c r="L28" s="113">
        <v>0</v>
      </c>
      <c r="M28" s="113">
        <v>0</v>
      </c>
      <c r="N28" s="113">
        <v>0</v>
      </c>
      <c r="O28" s="113">
        <v>0</v>
      </c>
      <c r="P28" s="113">
        <v>0</v>
      </c>
      <c r="Q28" s="113">
        <v>0</v>
      </c>
      <c r="R28" s="113">
        <v>0</v>
      </c>
      <c r="S28" s="113">
        <v>0</v>
      </c>
      <c r="T28" s="113">
        <v>0</v>
      </c>
      <c r="U28" s="113">
        <v>0</v>
      </c>
      <c r="V28" s="114">
        <v>0</v>
      </c>
      <c r="W28" s="113" t="s">
        <v>148</v>
      </c>
      <c r="X28" s="78">
        <v>1</v>
      </c>
      <c r="Y28" s="37" t="s">
        <v>77</v>
      </c>
      <c r="Z28" s="37" t="s">
        <v>27</v>
      </c>
      <c r="AA28" s="38"/>
      <c r="AB28" s="37" t="s">
        <v>27</v>
      </c>
      <c r="AC28" s="37" t="s">
        <v>27</v>
      </c>
      <c r="AD28" s="82" t="s">
        <v>27</v>
      </c>
      <c r="AE28" s="36"/>
      <c r="AF28" s="38" t="s">
        <v>165</v>
      </c>
      <c r="AG28" s="36"/>
      <c r="AH28" s="38" t="s">
        <v>165</v>
      </c>
      <c r="AI28" s="38" t="s">
        <v>165</v>
      </c>
      <c r="AJ28" s="38" t="s">
        <v>165</v>
      </c>
      <c r="AK28" s="38" t="s">
        <v>165</v>
      </c>
      <c r="AL28" s="38" t="s">
        <v>165</v>
      </c>
      <c r="AM28" s="38" t="s">
        <v>165</v>
      </c>
      <c r="AN28" s="38" t="s">
        <v>165</v>
      </c>
      <c r="AO28" s="38" t="s">
        <v>165</v>
      </c>
      <c r="AP28" s="37" t="s">
        <v>27</v>
      </c>
      <c r="AQ28" s="37" t="s">
        <v>27</v>
      </c>
      <c r="AR28" s="36" t="s">
        <v>113</v>
      </c>
    </row>
    <row r="29" spans="1:44" ht="15" thickBot="1" x14ac:dyDescent="0.4">
      <c r="A29" s="32" t="s">
        <v>50</v>
      </c>
      <c r="B29" s="33" t="s">
        <v>6</v>
      </c>
      <c r="C29" s="64">
        <f>IF(G29=34.5,500*P29,50*P29) + IF(H29=3,10000*P29,50*P29) + 200*P29 + VLOOKUP(I29,List!$B$3:$C$5,2,0)*P29 + VLOOKUP(J29,List!$E$3:$F$5,2,0)*P29 + T29*2 + S29*4 + U29*1000 + V29*100 +VLOOKUP(W29,List!$H$3:$I$13,2,0) - X29*L29*5 - IF(AD29="NA",0,AD29*100) - IF(AF29="NA",0,P29*2) - IF(AH29="X",P29*2,0) - IF(AI29="X",P29*2,0) - IF(AJ29="X",P29*2,0) - IF(AK29="X",L29*2,0) - IF(AL29="X",P29*2,0) - IF(AM29="X",P29*2,0) - IF(AN29="X",P29*2,0) - IF(AQ29="X",P29*2,0) - IF(AO29="X",P29*5,0)</f>
        <v>0</v>
      </c>
      <c r="D29" s="64">
        <f t="shared" si="0"/>
        <v>0</v>
      </c>
      <c r="E29" s="93">
        <f t="shared" si="1"/>
        <v>0</v>
      </c>
      <c r="F29" s="64">
        <f t="shared" si="2"/>
        <v>22</v>
      </c>
      <c r="G29" s="28">
        <v>4.16</v>
      </c>
      <c r="H29" s="28">
        <v>2</v>
      </c>
      <c r="I29" s="28" t="s">
        <v>83</v>
      </c>
      <c r="J29" s="28" t="s">
        <v>83</v>
      </c>
      <c r="K29" s="3">
        <v>2</v>
      </c>
      <c r="L29" s="117">
        <v>0</v>
      </c>
      <c r="M29" s="113">
        <v>0</v>
      </c>
      <c r="N29" s="117">
        <v>0</v>
      </c>
      <c r="O29" s="117">
        <v>0</v>
      </c>
      <c r="P29" s="117">
        <v>0</v>
      </c>
      <c r="Q29" s="117">
        <v>0</v>
      </c>
      <c r="R29" s="117">
        <v>0.03</v>
      </c>
      <c r="S29" s="117">
        <v>0</v>
      </c>
      <c r="T29" s="113">
        <v>0</v>
      </c>
      <c r="U29" s="113">
        <v>0</v>
      </c>
      <c r="V29" s="114">
        <v>0</v>
      </c>
      <c r="W29" s="113" t="s">
        <v>148</v>
      </c>
      <c r="X29" s="78">
        <v>1</v>
      </c>
      <c r="Y29" s="37" t="s">
        <v>77</v>
      </c>
      <c r="Z29" s="37" t="s">
        <v>27</v>
      </c>
      <c r="AA29" s="38"/>
      <c r="AB29" s="37" t="s">
        <v>27</v>
      </c>
      <c r="AC29" s="37" t="s">
        <v>27</v>
      </c>
      <c r="AD29" s="82" t="s">
        <v>27</v>
      </c>
      <c r="AE29" s="36"/>
      <c r="AF29" s="38" t="s">
        <v>165</v>
      </c>
      <c r="AG29" s="36"/>
      <c r="AH29" s="38" t="s">
        <v>165</v>
      </c>
      <c r="AI29" s="38" t="s">
        <v>165</v>
      </c>
      <c r="AJ29" s="38" t="s">
        <v>165</v>
      </c>
      <c r="AK29" s="38" t="s">
        <v>165</v>
      </c>
      <c r="AL29" s="38" t="s">
        <v>165</v>
      </c>
      <c r="AM29" s="38" t="s">
        <v>165</v>
      </c>
      <c r="AN29" s="38" t="s">
        <v>165</v>
      </c>
      <c r="AO29" s="38" t="s">
        <v>165</v>
      </c>
      <c r="AP29" s="37" t="s">
        <v>27</v>
      </c>
      <c r="AQ29" s="37" t="s">
        <v>27</v>
      </c>
      <c r="AR29" s="36" t="s">
        <v>113</v>
      </c>
    </row>
    <row r="30" spans="1:44" ht="15" thickBot="1" x14ac:dyDescent="0.4">
      <c r="A30" s="5"/>
      <c r="B30" s="6"/>
      <c r="C30" s="64">
        <f>SUM(C4:C29)</f>
        <v>43599.366190476198</v>
      </c>
      <c r="D30" s="64">
        <f>SUM(D4:D29)</f>
        <v>44891.466666666667</v>
      </c>
      <c r="E30" s="93">
        <f>SUM(E4:E29)</f>
        <v>0.99999999999999989</v>
      </c>
      <c r="F30" s="94"/>
      <c r="G30" s="6"/>
      <c r="H30" s="6"/>
      <c r="I30" s="6"/>
      <c r="J30" s="6"/>
      <c r="K30" s="6"/>
      <c r="L30" s="31">
        <f t="shared" ref="L30:V30" si="3">SUM(L4:L29)</f>
        <v>9892</v>
      </c>
      <c r="M30" s="31">
        <f t="shared" si="3"/>
        <v>43</v>
      </c>
      <c r="N30" s="31">
        <f t="shared" si="3"/>
        <v>82</v>
      </c>
      <c r="O30" s="31">
        <f t="shared" si="3"/>
        <v>0</v>
      </c>
      <c r="P30" s="31">
        <f t="shared" si="3"/>
        <v>161.76000000000002</v>
      </c>
      <c r="Q30" s="31">
        <f t="shared" si="3"/>
        <v>48.64</v>
      </c>
      <c r="R30" s="31">
        <f t="shared" si="3"/>
        <v>54.080000000000005</v>
      </c>
      <c r="S30" s="28">
        <f t="shared" si="3"/>
        <v>465</v>
      </c>
      <c r="T30" s="47">
        <f t="shared" si="3"/>
        <v>0</v>
      </c>
      <c r="U30" s="30">
        <f t="shared" si="3"/>
        <v>0</v>
      </c>
      <c r="V30" s="30">
        <f t="shared" si="3"/>
        <v>7</v>
      </c>
      <c r="W30" s="29"/>
      <c r="X30" s="6"/>
      <c r="Y30" s="20"/>
      <c r="Z30" s="6"/>
      <c r="AA30" s="6"/>
      <c r="AB30" s="6"/>
      <c r="AC30" s="6"/>
      <c r="AD30" s="7"/>
      <c r="AP30" s="6"/>
      <c r="AQ30" s="6"/>
    </row>
    <row r="31" spans="1:44" x14ac:dyDescent="0.35">
      <c r="D31" s="69" t="s">
        <v>80</v>
      </c>
      <c r="E31" s="69"/>
      <c r="F31" s="69"/>
      <c r="G31" s="69"/>
      <c r="K31" s="68"/>
      <c r="L31" s="12"/>
      <c r="M31" s="12"/>
      <c r="N31" s="12"/>
      <c r="O31" s="12"/>
      <c r="P31" s="12"/>
      <c r="Q31" s="12"/>
      <c r="R31" s="12"/>
      <c r="S31" s="2"/>
      <c r="X31" s="148" t="s">
        <v>36</v>
      </c>
      <c r="Y31" s="149"/>
      <c r="Z31" s="150"/>
    </row>
    <row r="32" spans="1:44" x14ac:dyDescent="0.35">
      <c r="D32" s="65" t="s">
        <v>81</v>
      </c>
      <c r="E32" s="90"/>
      <c r="F32" s="90"/>
      <c r="G32" s="90"/>
      <c r="K32" s="68"/>
      <c r="L32" s="12"/>
      <c r="M32" s="12"/>
      <c r="N32" s="12"/>
      <c r="O32" s="12"/>
      <c r="P32" s="12"/>
      <c r="Q32" s="12"/>
      <c r="R32" s="12"/>
      <c r="X32" s="24"/>
      <c r="Y32" s="137" t="s">
        <v>53</v>
      </c>
      <c r="Z32" s="138"/>
    </row>
    <row r="33" spans="4:30" x14ac:dyDescent="0.35">
      <c r="D33" s="66" t="s">
        <v>82</v>
      </c>
      <c r="E33" s="91"/>
      <c r="F33" s="91"/>
      <c r="G33" s="91"/>
      <c r="K33" s="68"/>
      <c r="L33" s="12"/>
      <c r="M33" s="12"/>
      <c r="N33" s="12"/>
      <c r="O33" s="12"/>
      <c r="P33" s="12"/>
      <c r="Q33" s="12"/>
      <c r="R33" s="12"/>
      <c r="X33" s="25"/>
      <c r="Y33" s="137" t="s">
        <v>75</v>
      </c>
      <c r="Z33" s="138"/>
    </row>
    <row r="34" spans="4:30" x14ac:dyDescent="0.35">
      <c r="D34" s="67" t="s">
        <v>83</v>
      </c>
      <c r="E34" s="92"/>
      <c r="F34" s="92"/>
      <c r="G34" s="92"/>
      <c r="K34" s="68"/>
      <c r="L34" s="12"/>
      <c r="M34" s="12"/>
      <c r="N34" s="12"/>
      <c r="O34" s="12"/>
      <c r="P34" s="12"/>
      <c r="Q34" s="12"/>
      <c r="R34" s="12"/>
      <c r="X34" s="26"/>
      <c r="Y34" s="137" t="s">
        <v>101</v>
      </c>
      <c r="Z34" s="138"/>
      <c r="AD34" s="15"/>
    </row>
    <row r="35" spans="4:30" ht="15.65" customHeight="1" thickBot="1" x14ac:dyDescent="0.4">
      <c r="K35" s="15"/>
      <c r="L35" s="15"/>
      <c r="M35" s="15"/>
      <c r="N35" s="15"/>
      <c r="O35" s="15"/>
      <c r="P35" s="15"/>
      <c r="Q35" s="15"/>
      <c r="R35" s="15"/>
      <c r="X35" s="27"/>
      <c r="Y35" s="139" t="s">
        <v>76</v>
      </c>
      <c r="Z35" s="140"/>
    </row>
    <row r="36" spans="4:30" ht="43.5" x14ac:dyDescent="0.35">
      <c r="O36" s="49"/>
      <c r="P36" s="17" t="s">
        <v>119</v>
      </c>
      <c r="Q36" s="17" t="s">
        <v>120</v>
      </c>
      <c r="R36" s="17" t="s">
        <v>121</v>
      </c>
      <c r="S36" s="17" t="s">
        <v>117</v>
      </c>
    </row>
    <row r="37" spans="4:30" x14ac:dyDescent="0.35">
      <c r="O37" s="49"/>
      <c r="P37" s="17" t="s">
        <v>118</v>
      </c>
      <c r="Q37" s="17" t="s">
        <v>118</v>
      </c>
      <c r="R37" s="17" t="s">
        <v>118</v>
      </c>
      <c r="S37" s="17" t="s">
        <v>118</v>
      </c>
    </row>
    <row r="38" spans="4:30" x14ac:dyDescent="0.35">
      <c r="O38" s="50" t="s">
        <v>115</v>
      </c>
      <c r="P38" s="52">
        <f>SUM(P4:P6)</f>
        <v>8.89</v>
      </c>
      <c r="Q38" s="52">
        <f>SUM(Q4:Q6)</f>
        <v>20.04</v>
      </c>
      <c r="R38" s="52">
        <f>SUM(R4:R6)</f>
        <v>0.91</v>
      </c>
      <c r="S38" s="52">
        <f>SUM(P38:R38)</f>
        <v>29.84</v>
      </c>
    </row>
    <row r="39" spans="4:30" x14ac:dyDescent="0.35">
      <c r="O39" s="50" t="s">
        <v>116</v>
      </c>
      <c r="P39" s="52">
        <f>SUM(P7:P29)</f>
        <v>152.87</v>
      </c>
      <c r="Q39" s="52">
        <f>SUM(Q7:Q29)</f>
        <v>28.600000000000005</v>
      </c>
      <c r="R39" s="52">
        <f>SUM(R7:R29)</f>
        <v>53.170000000000009</v>
      </c>
      <c r="S39" s="52">
        <f>SUM(P39:R39)</f>
        <v>234.64000000000001</v>
      </c>
    </row>
    <row r="40" spans="4:30" x14ac:dyDescent="0.35">
      <c r="O40" s="50" t="s">
        <v>117</v>
      </c>
      <c r="P40" s="52">
        <f>SUM(P38:P39)</f>
        <v>161.76</v>
      </c>
      <c r="Q40" s="52">
        <f>SUM(Q38:Q39)</f>
        <v>48.64</v>
      </c>
      <c r="R40" s="52">
        <f>SUM(R38:R39)</f>
        <v>54.080000000000005</v>
      </c>
      <c r="S40" s="52">
        <f>SUM(P40:R40)</f>
        <v>264.47999999999996</v>
      </c>
    </row>
    <row r="41" spans="4:30" ht="43.5" x14ac:dyDescent="0.35">
      <c r="O41" s="49"/>
      <c r="P41" s="17" t="s">
        <v>122</v>
      </c>
      <c r="Q41" s="17" t="s">
        <v>122</v>
      </c>
      <c r="R41" s="17" t="s">
        <v>122</v>
      </c>
      <c r="S41" s="17" t="s">
        <v>122</v>
      </c>
    </row>
    <row r="42" spans="4:30" x14ac:dyDescent="0.35">
      <c r="O42" s="50" t="s">
        <v>115</v>
      </c>
      <c r="P42" s="51">
        <f t="shared" ref="P42:S44" si="4">P38/$S$40</f>
        <v>3.3613127646702969E-2</v>
      </c>
      <c r="Q42" s="51">
        <f t="shared" si="4"/>
        <v>7.5771324863883854E-2</v>
      </c>
      <c r="R42" s="51">
        <f t="shared" si="4"/>
        <v>3.4407138535995168E-3</v>
      </c>
      <c r="S42" s="51">
        <f t="shared" si="4"/>
        <v>0.11282516636418634</v>
      </c>
    </row>
    <row r="43" spans="4:30" x14ac:dyDescent="0.35">
      <c r="O43" s="50" t="s">
        <v>116</v>
      </c>
      <c r="P43" s="51">
        <f t="shared" si="4"/>
        <v>0.5780021173623715</v>
      </c>
      <c r="Q43" s="51">
        <f t="shared" si="4"/>
        <v>0.10813672111312768</v>
      </c>
      <c r="R43" s="51">
        <f t="shared" si="4"/>
        <v>0.20103599516031465</v>
      </c>
      <c r="S43" s="51">
        <f t="shared" si="4"/>
        <v>0.88717483363581384</v>
      </c>
    </row>
    <row r="44" spans="4:30" x14ac:dyDescent="0.35">
      <c r="O44" s="50" t="s">
        <v>117</v>
      </c>
      <c r="P44" s="51">
        <f t="shared" si="4"/>
        <v>0.61161524500907449</v>
      </c>
      <c r="Q44" s="51">
        <f t="shared" si="4"/>
        <v>0.18390804597701152</v>
      </c>
      <c r="R44" s="51">
        <f t="shared" si="4"/>
        <v>0.20447670901391415</v>
      </c>
      <c r="S44" s="51">
        <f t="shared" si="4"/>
        <v>1</v>
      </c>
    </row>
    <row r="45" spans="4:30" ht="43.5" x14ac:dyDescent="0.35">
      <c r="O45" s="49"/>
      <c r="P45" s="17" t="s">
        <v>123</v>
      </c>
      <c r="Q45" s="17" t="s">
        <v>123</v>
      </c>
      <c r="R45" s="17" t="s">
        <v>123</v>
      </c>
      <c r="S45" s="17"/>
    </row>
    <row r="46" spans="4:30" x14ac:dyDescent="0.35">
      <c r="O46" s="50" t="s">
        <v>115</v>
      </c>
      <c r="P46" s="51">
        <f>P38/$S$38</f>
        <v>0.29792225201072386</v>
      </c>
      <c r="Q46" s="51">
        <f>Q38/$S$38</f>
        <v>0.67158176943699732</v>
      </c>
      <c r="R46" s="51">
        <f>R38/$S$38</f>
        <v>3.049597855227882E-2</v>
      </c>
      <c r="S46" s="53"/>
    </row>
    <row r="47" spans="4:30" ht="43.5" x14ac:dyDescent="0.35">
      <c r="O47" s="49"/>
      <c r="P47" s="17" t="s">
        <v>124</v>
      </c>
      <c r="Q47" s="17" t="s">
        <v>124</v>
      </c>
      <c r="R47" s="17" t="s">
        <v>124</v>
      </c>
      <c r="S47" s="17"/>
    </row>
    <row r="48" spans="4:30" x14ac:dyDescent="0.35">
      <c r="O48" s="50" t="s">
        <v>116</v>
      </c>
      <c r="P48" s="51">
        <f>P39/$S$39</f>
        <v>0.65150869416979196</v>
      </c>
      <c r="Q48" s="51">
        <f>Q39/$S$39</f>
        <v>0.12188885100579612</v>
      </c>
      <c r="R48" s="51">
        <f>R39/$S$39</f>
        <v>0.22660245482441188</v>
      </c>
      <c r="S48" s="53"/>
    </row>
  </sheetData>
  <mergeCells count="8">
    <mergeCell ref="Y34:Z34"/>
    <mergeCell ref="Y35:Z35"/>
    <mergeCell ref="A1:W1"/>
    <mergeCell ref="X1:AG1"/>
    <mergeCell ref="AH1:AR1"/>
    <mergeCell ref="X31:Z31"/>
    <mergeCell ref="Y32:Z32"/>
    <mergeCell ref="Y33:Z33"/>
  </mergeCells>
  <conditionalFormatting sqref="C4:F29">
    <cfRule type="cellIs" dxfId="35" priority="1" operator="between">
      <formula>2999</formula>
      <formula>1201</formula>
    </cfRule>
    <cfRule type="cellIs" dxfId="34" priority="2" operator="lessThan">
      <formula>1200</formula>
    </cfRule>
    <cfRule type="cellIs" dxfId="33" priority="3" operator="greaterThan">
      <formula>3000</formula>
    </cfRule>
  </conditionalFormatting>
  <pageMargins left="0.7" right="0.7" top="0.75" bottom="0.75" header="0.3" footer="0.3"/>
  <pageSetup paperSize="17" scale="4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List!$B$3:$B$5</xm:f>
          </x14:formula1>
          <xm:sqref>I4:I29</xm:sqref>
        </x14:dataValidation>
        <x14:dataValidation type="list" allowBlank="1" showInputMessage="1" showErrorMessage="1">
          <x14:formula1>
            <xm:f>List!$E$3:$E$5</xm:f>
          </x14:formula1>
          <xm:sqref>J4:J29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48"/>
  <sheetViews>
    <sheetView workbookViewId="0">
      <pane xSplit="1" topLeftCell="B1" activePane="topRight" state="frozen"/>
      <selection pane="topRight" activeCell="D8" sqref="D8"/>
    </sheetView>
  </sheetViews>
  <sheetFormatPr defaultRowHeight="14.5" x14ac:dyDescent="0.35"/>
  <cols>
    <col min="1" max="1" width="21.81640625" style="1" customWidth="1"/>
    <col min="2" max="2" width="11.453125" style="2" customWidth="1"/>
    <col min="3" max="3" width="9.7265625" style="60" hidden="1" customWidth="1"/>
    <col min="4" max="4" width="9.7265625" style="60" customWidth="1"/>
    <col min="5" max="5" width="14" style="60" customWidth="1"/>
    <col min="6" max="6" width="9.7265625" style="60" customWidth="1"/>
    <col min="7" max="7" width="9.7265625" style="2" customWidth="1"/>
    <col min="8" max="8" width="8" style="2" customWidth="1"/>
    <col min="9" max="9" width="11.453125" style="2" customWidth="1"/>
    <col min="10" max="10" width="10" style="2" customWidth="1"/>
    <col min="11" max="11" width="12.1796875" style="2" customWidth="1"/>
    <col min="12" max="12" width="9.1796875" customWidth="1"/>
    <col min="13" max="13" width="11.81640625" customWidth="1"/>
    <col min="14" max="15" width="9.1796875" customWidth="1"/>
    <col min="16" max="17" width="11.7265625" customWidth="1"/>
    <col min="18" max="18" width="11.453125" customWidth="1"/>
    <col min="19" max="23" width="14" customWidth="1"/>
    <col min="24" max="24" width="13" customWidth="1"/>
    <col min="25" max="25" width="11.1796875" style="16" customWidth="1"/>
    <col min="26" max="26" width="11.1796875" style="2" bestFit="1" customWidth="1"/>
    <col min="27" max="28" width="10.26953125" style="2" customWidth="1"/>
    <col min="29" max="29" width="13.7265625" style="2" customWidth="1"/>
    <col min="30" max="30" width="12" customWidth="1"/>
    <col min="31" max="31" width="13.26953125" customWidth="1"/>
    <col min="32" max="33" width="10.7265625" customWidth="1"/>
    <col min="34" max="41" width="12.81640625" customWidth="1"/>
    <col min="42" max="43" width="11" customWidth="1"/>
    <col min="44" max="44" width="12.81640625" customWidth="1"/>
  </cols>
  <sheetData>
    <row r="1" spans="1:44" x14ac:dyDescent="0.35">
      <c r="A1" s="141" t="s">
        <v>102</v>
      </c>
      <c r="B1" s="141"/>
      <c r="C1" s="141"/>
      <c r="D1" s="141"/>
      <c r="E1" s="141"/>
      <c r="F1" s="141"/>
      <c r="G1" s="141"/>
      <c r="H1" s="141"/>
      <c r="I1" s="141"/>
      <c r="J1" s="141"/>
      <c r="K1" s="141"/>
      <c r="L1" s="141"/>
      <c r="M1" s="141"/>
      <c r="N1" s="141"/>
      <c r="O1" s="141"/>
      <c r="P1" s="141"/>
      <c r="Q1" s="141"/>
      <c r="R1" s="141"/>
      <c r="S1" s="141"/>
      <c r="T1" s="141"/>
      <c r="U1" s="141"/>
      <c r="V1" s="141"/>
      <c r="W1" s="141"/>
      <c r="X1" s="142" t="s">
        <v>88</v>
      </c>
      <c r="Y1" s="143"/>
      <c r="Z1" s="143"/>
      <c r="AA1" s="143"/>
      <c r="AB1" s="143"/>
      <c r="AC1" s="143"/>
      <c r="AD1" s="143"/>
      <c r="AE1" s="143"/>
      <c r="AF1" s="143"/>
      <c r="AG1" s="144"/>
      <c r="AH1" s="145" t="s">
        <v>92</v>
      </c>
      <c r="AI1" s="146"/>
      <c r="AJ1" s="146"/>
      <c r="AK1" s="146"/>
      <c r="AL1" s="146"/>
      <c r="AM1" s="146"/>
      <c r="AN1" s="146"/>
      <c r="AO1" s="146"/>
      <c r="AP1" s="146"/>
      <c r="AQ1" s="146"/>
      <c r="AR1" s="147"/>
    </row>
    <row r="2" spans="1:44" x14ac:dyDescent="0.35">
      <c r="A2" s="122" t="s">
        <v>154</v>
      </c>
      <c r="B2" s="122"/>
      <c r="C2" s="122"/>
      <c r="D2" s="122"/>
      <c r="E2" s="122"/>
      <c r="F2" s="122"/>
      <c r="G2" s="122" t="s">
        <v>153</v>
      </c>
      <c r="H2" s="122" t="s">
        <v>153</v>
      </c>
      <c r="I2" s="122" t="s">
        <v>153</v>
      </c>
      <c r="J2" s="122" t="s">
        <v>153</v>
      </c>
      <c r="K2" s="122"/>
      <c r="L2" s="122" t="s">
        <v>153</v>
      </c>
      <c r="M2" s="122"/>
      <c r="N2" s="122"/>
      <c r="O2" s="122"/>
      <c r="P2" s="122" t="s">
        <v>153</v>
      </c>
      <c r="Q2" s="122"/>
      <c r="R2" s="122"/>
      <c r="S2" s="122" t="s">
        <v>153</v>
      </c>
      <c r="T2" s="122" t="s">
        <v>153</v>
      </c>
      <c r="U2" s="122" t="s">
        <v>153</v>
      </c>
      <c r="V2" s="122" t="s">
        <v>153</v>
      </c>
      <c r="W2" s="122" t="s">
        <v>153</v>
      </c>
      <c r="X2" s="71" t="s">
        <v>153</v>
      </c>
      <c r="Y2" s="72"/>
      <c r="Z2" s="72"/>
      <c r="AA2" s="72"/>
      <c r="AB2" s="72"/>
      <c r="AC2" s="73"/>
      <c r="AD2" s="72" t="s">
        <v>153</v>
      </c>
      <c r="AE2" s="72"/>
      <c r="AF2" s="72" t="s">
        <v>153</v>
      </c>
      <c r="AG2" s="74"/>
      <c r="AH2" s="123" t="s">
        <v>153</v>
      </c>
      <c r="AI2" s="124" t="s">
        <v>153</v>
      </c>
      <c r="AJ2" s="124" t="s">
        <v>153</v>
      </c>
      <c r="AK2" s="124" t="s">
        <v>153</v>
      </c>
      <c r="AL2" s="124" t="s">
        <v>153</v>
      </c>
      <c r="AM2" s="124" t="s">
        <v>153</v>
      </c>
      <c r="AN2" s="124" t="s">
        <v>153</v>
      </c>
      <c r="AO2" s="124"/>
      <c r="AP2" s="124"/>
      <c r="AQ2" s="124"/>
      <c r="AR2" s="125"/>
    </row>
    <row r="3" spans="1:44" s="18" customFormat="1" ht="87" x14ac:dyDescent="0.35">
      <c r="A3" s="17" t="s">
        <v>24</v>
      </c>
      <c r="B3" s="17" t="s">
        <v>26</v>
      </c>
      <c r="C3" s="17" t="s">
        <v>171</v>
      </c>
      <c r="D3" s="17" t="s">
        <v>171</v>
      </c>
      <c r="E3" s="17" t="s">
        <v>169</v>
      </c>
      <c r="F3" s="17" t="s">
        <v>170</v>
      </c>
      <c r="G3" s="17" t="s">
        <v>25</v>
      </c>
      <c r="H3" s="17" t="s">
        <v>84</v>
      </c>
      <c r="I3" s="17" t="s">
        <v>146</v>
      </c>
      <c r="J3" s="17" t="s">
        <v>147</v>
      </c>
      <c r="K3" s="17" t="s">
        <v>85</v>
      </c>
      <c r="L3" s="17" t="s">
        <v>112</v>
      </c>
      <c r="M3" s="17" t="s">
        <v>125</v>
      </c>
      <c r="N3" s="17" t="s">
        <v>126</v>
      </c>
      <c r="O3" s="17" t="s">
        <v>127</v>
      </c>
      <c r="P3" s="17" t="s">
        <v>105</v>
      </c>
      <c r="Q3" s="17" t="s">
        <v>106</v>
      </c>
      <c r="R3" s="17" t="s">
        <v>52</v>
      </c>
      <c r="S3" s="17" t="s">
        <v>51</v>
      </c>
      <c r="T3" s="17" t="s">
        <v>86</v>
      </c>
      <c r="U3" s="17" t="s">
        <v>114</v>
      </c>
      <c r="V3" s="17" t="s">
        <v>87</v>
      </c>
      <c r="W3" s="17" t="s">
        <v>149</v>
      </c>
      <c r="X3" s="22" t="s">
        <v>152</v>
      </c>
      <c r="Y3" s="22" t="s">
        <v>34</v>
      </c>
      <c r="Z3" s="22" t="s">
        <v>78</v>
      </c>
      <c r="AA3" s="22" t="s">
        <v>74</v>
      </c>
      <c r="AB3" s="22" t="s">
        <v>79</v>
      </c>
      <c r="AC3" s="21" t="s">
        <v>89</v>
      </c>
      <c r="AD3" s="22" t="s">
        <v>54</v>
      </c>
      <c r="AE3" s="22" t="s">
        <v>91</v>
      </c>
      <c r="AF3" s="23" t="s">
        <v>90</v>
      </c>
      <c r="AG3" s="23" t="s">
        <v>100</v>
      </c>
      <c r="AH3" s="19" t="s">
        <v>93</v>
      </c>
      <c r="AI3" s="19" t="s">
        <v>94</v>
      </c>
      <c r="AJ3" s="19" t="s">
        <v>95</v>
      </c>
      <c r="AK3" s="19" t="s">
        <v>103</v>
      </c>
      <c r="AL3" s="19" t="s">
        <v>172</v>
      </c>
      <c r="AM3" s="19" t="s">
        <v>97</v>
      </c>
      <c r="AN3" s="19" t="s">
        <v>104</v>
      </c>
      <c r="AO3" s="19" t="s">
        <v>108</v>
      </c>
      <c r="AP3" s="17" t="s">
        <v>37</v>
      </c>
      <c r="AQ3" s="17" t="s">
        <v>98</v>
      </c>
      <c r="AR3" s="19" t="s">
        <v>99</v>
      </c>
    </row>
    <row r="4" spans="1:44" x14ac:dyDescent="0.35">
      <c r="A4" s="32" t="s">
        <v>18</v>
      </c>
      <c r="B4" s="33" t="s">
        <v>107</v>
      </c>
      <c r="C4" s="64">
        <f>IF(G4=34.5,500*P4,50*P4) + IF(H4=3,10000*P4,50*P4) + 200*P4 + VLOOKUP(I4,List!$B$3:$C$5,2,0)*P4 + VLOOKUP(J4,List!$E$3:$F$5,2,0)*P4 + T4*2 + S4*4 + U4*1000 + V4*100 +VLOOKUP(W4,List!$H$3:$I$13,2,0) - X4*L4*5 - IF(AD4="NA",0,AD4*100) - IF(AF4="NA",0,P4*2) - IF(AH4="X",P4*2,0) - IF(AI4="X",P4*2,0) - IF(AJ4="X",P4*2,0) - IF(AK4="X",L4*2,0) - IF(AL4="X",P4*2,0) - IF(AM4="X",P4*2,0) - IF(AN4="X",P4*2,0) - IF(AQ4="X",P4*2,0) - IF(AO4="X",P4*5,0)</f>
        <v>31214.880000000005</v>
      </c>
      <c r="D4" s="64">
        <f>IF(C4&lt;0,0,C4)</f>
        <v>31214.880000000005</v>
      </c>
      <c r="E4" s="93">
        <f>C4/$C$30</f>
        <v>0.38263542553914243</v>
      </c>
      <c r="F4" s="64">
        <f>RANK(C4,$C$4:$C$29)</f>
        <v>1</v>
      </c>
      <c r="G4" s="28">
        <v>34.5</v>
      </c>
      <c r="H4" s="28">
        <v>3</v>
      </c>
      <c r="I4" s="28" t="s">
        <v>81</v>
      </c>
      <c r="J4" s="28" t="s">
        <v>81</v>
      </c>
      <c r="K4" s="110">
        <v>3437</v>
      </c>
      <c r="L4" s="111">
        <v>89</v>
      </c>
      <c r="M4" s="111">
        <v>0</v>
      </c>
      <c r="N4" s="111">
        <v>0</v>
      </c>
      <c r="O4" s="111">
        <v>0</v>
      </c>
      <c r="P4" s="116">
        <v>2.82</v>
      </c>
      <c r="Q4" s="116">
        <v>0</v>
      </c>
      <c r="R4" s="116">
        <v>0.02</v>
      </c>
      <c r="S4" s="116">
        <v>0</v>
      </c>
      <c r="T4" s="116">
        <v>0</v>
      </c>
      <c r="U4" s="116">
        <v>0</v>
      </c>
      <c r="V4" s="114">
        <v>0</v>
      </c>
      <c r="W4" s="113">
        <v>4</v>
      </c>
      <c r="X4" s="75">
        <v>0</v>
      </c>
      <c r="Y4" s="37" t="s">
        <v>77</v>
      </c>
      <c r="Z4" s="36"/>
      <c r="AA4" s="37" t="s">
        <v>27</v>
      </c>
      <c r="AB4" s="36"/>
      <c r="AC4" s="38"/>
      <c r="AD4" s="83" t="s">
        <v>27</v>
      </c>
      <c r="AE4" s="38"/>
      <c r="AF4" s="38" t="s">
        <v>165</v>
      </c>
      <c r="AG4" s="39"/>
      <c r="AH4" s="38" t="s">
        <v>165</v>
      </c>
      <c r="AI4" s="38" t="s">
        <v>165</v>
      </c>
      <c r="AJ4" s="38" t="s">
        <v>165</v>
      </c>
      <c r="AK4" s="38" t="s">
        <v>165</v>
      </c>
      <c r="AL4" s="38" t="s">
        <v>165</v>
      </c>
      <c r="AM4" s="38" t="s">
        <v>165</v>
      </c>
      <c r="AN4" s="38" t="s">
        <v>165</v>
      </c>
      <c r="AO4" s="37" t="s">
        <v>27</v>
      </c>
      <c r="AP4" s="40"/>
      <c r="AQ4" s="38" t="s">
        <v>165</v>
      </c>
      <c r="AR4" s="36" t="s">
        <v>113</v>
      </c>
    </row>
    <row r="5" spans="1:44" x14ac:dyDescent="0.35">
      <c r="A5" s="32" t="s">
        <v>19</v>
      </c>
      <c r="B5" s="33" t="s">
        <v>107</v>
      </c>
      <c r="C5" s="64">
        <f>IF(G5=34.5,500*P5,50*P5) + IF(H5=3,10000*P5,50*P5) + 200*P5 + VLOOKUP(I5,List!$B$3:$C$5,2,0)*P5 + VLOOKUP(J5,List!$E$3:$F$5,2,0)*P5 + T5*2 + S5*4 + U5*1000 + V5*100 +VLOOKUP(W5,List!$H$3:$I$13,2,0) - X5*L5*5 - IF(AD5="NA",0,AD5*100) - IF(AF5="NA",0,P5*2) - IF(AH5="X",P5*2,0) - IF(AI5="X",P5*2,0) - IF(AJ5="X",P5*2,0) - IF(AK5="X",L5*2,0) - IF(AL5="X",P5*2,0) - IF(AM5="X",P5*2,0) - IF(AN5="X",P5*2,0) - IF(AQ5="X",P5*2,0) - IF(AO5="X",P5*5,0)</f>
        <v>3524.496666666666</v>
      </c>
      <c r="D5" s="64">
        <f t="shared" ref="D5:D29" si="0">IF(C5&lt;0,0,C5)</f>
        <v>3524.496666666666</v>
      </c>
      <c r="E5" s="93">
        <f t="shared" ref="E5:E29" si="1">C5/$C$30</f>
        <v>4.3203667028714782E-2</v>
      </c>
      <c r="F5" s="64">
        <f t="shared" ref="F5:F29" si="2">RANK(C5,$C$4:$C$29)</f>
        <v>6</v>
      </c>
      <c r="G5" s="28">
        <v>34.5</v>
      </c>
      <c r="H5" s="28">
        <v>2</v>
      </c>
      <c r="I5" s="28" t="s">
        <v>179</v>
      </c>
      <c r="J5" s="28" t="s">
        <v>81</v>
      </c>
      <c r="K5" s="3">
        <v>9582</v>
      </c>
      <c r="L5" s="113">
        <v>586</v>
      </c>
      <c r="M5" s="113">
        <v>0</v>
      </c>
      <c r="N5" s="113">
        <v>24</v>
      </c>
      <c r="O5" s="113">
        <v>0</v>
      </c>
      <c r="P5" s="114">
        <v>5.57</v>
      </c>
      <c r="Q5" s="114">
        <v>11.6</v>
      </c>
      <c r="R5" s="114">
        <v>0.39</v>
      </c>
      <c r="S5" s="114">
        <v>0</v>
      </c>
      <c r="T5" s="114">
        <v>0</v>
      </c>
      <c r="U5" s="114">
        <v>0</v>
      </c>
      <c r="V5" s="114">
        <v>0</v>
      </c>
      <c r="W5" s="113">
        <v>1</v>
      </c>
      <c r="X5" s="106">
        <v>0.36</v>
      </c>
      <c r="Y5" s="37" t="s">
        <v>77</v>
      </c>
      <c r="Z5" s="39"/>
      <c r="AA5" s="37" t="s">
        <v>27</v>
      </c>
      <c r="AB5" s="36"/>
      <c r="AC5" s="36"/>
      <c r="AD5" s="80">
        <v>0.33333333333333331</v>
      </c>
      <c r="AE5" s="38"/>
      <c r="AF5" s="38" t="s">
        <v>165</v>
      </c>
      <c r="AG5" s="39"/>
      <c r="AH5" s="38" t="s">
        <v>165</v>
      </c>
      <c r="AI5" s="38" t="s">
        <v>165</v>
      </c>
      <c r="AJ5" s="38" t="s">
        <v>165</v>
      </c>
      <c r="AK5" s="38" t="s">
        <v>165</v>
      </c>
      <c r="AL5" s="38" t="s">
        <v>165</v>
      </c>
      <c r="AM5" s="38" t="s">
        <v>165</v>
      </c>
      <c r="AN5" s="38" t="s">
        <v>165</v>
      </c>
      <c r="AO5" s="37" t="s">
        <v>27</v>
      </c>
      <c r="AP5" s="38"/>
      <c r="AQ5" s="38" t="s">
        <v>165</v>
      </c>
      <c r="AR5" s="36" t="s">
        <v>113</v>
      </c>
    </row>
    <row r="6" spans="1:44" x14ac:dyDescent="0.35">
      <c r="A6" s="32" t="s">
        <v>20</v>
      </c>
      <c r="B6" s="33" t="s">
        <v>107</v>
      </c>
      <c r="C6" s="64">
        <f>IF(G6=34.5,500*P6,50*P6) + IF(H6=3,10000*P6,50*P6) + 200*P6 + VLOOKUP(I6,List!$B$3:$C$5,2,0)*P6 + VLOOKUP(J6,List!$E$3:$F$5,2,0)*P6 + T6*2 + S6*4 + U6*1000 + V6*100 +VLOOKUP(W6,List!$H$3:$I$13,2,0) - X6*L6*5 - IF(AD6="NA",0,AD6*100) - IF(AF6="NA",0,P6*2) - IF(AH6="X",P6*2,0) - IF(AI6="X",P6*2,0) - IF(AJ6="X",P6*2,0) - IF(AK6="X",L6*2,0) - IF(AL6="X",P6*2,0) - IF(AM6="X",P6*2,0) - IF(AN6="X",P6*2,0) - IF(AQ6="X",P6*2,0) - IF(AO6="X",P6*5,0)</f>
        <v>6890.9800000000014</v>
      </c>
      <c r="D6" s="64">
        <f t="shared" si="0"/>
        <v>6890.9800000000014</v>
      </c>
      <c r="E6" s="93">
        <f t="shared" si="1"/>
        <v>8.447038927209459E-2</v>
      </c>
      <c r="F6" s="64">
        <f t="shared" si="2"/>
        <v>2</v>
      </c>
      <c r="G6" s="28">
        <v>34.5</v>
      </c>
      <c r="H6" s="28">
        <v>2</v>
      </c>
      <c r="I6" s="28" t="s">
        <v>179</v>
      </c>
      <c r="J6" s="28" t="s">
        <v>81</v>
      </c>
      <c r="K6" s="3">
        <v>11621</v>
      </c>
      <c r="L6" s="113">
        <v>236</v>
      </c>
      <c r="M6" s="113">
        <v>0</v>
      </c>
      <c r="N6" s="113">
        <v>20</v>
      </c>
      <c r="O6" s="113">
        <v>0</v>
      </c>
      <c r="P6" s="115">
        <v>7.62</v>
      </c>
      <c r="Q6" s="114">
        <v>1.32</v>
      </c>
      <c r="R6" s="114">
        <v>0.5</v>
      </c>
      <c r="S6" s="114">
        <v>0</v>
      </c>
      <c r="T6" s="114">
        <v>0</v>
      </c>
      <c r="U6" s="114">
        <v>0</v>
      </c>
      <c r="V6" s="114">
        <v>0</v>
      </c>
      <c r="W6" s="113">
        <v>2</v>
      </c>
      <c r="X6" s="77">
        <v>7.0000000000000007E-2</v>
      </c>
      <c r="Y6" s="37" t="s">
        <v>77</v>
      </c>
      <c r="Z6" s="39"/>
      <c r="AA6" s="37" t="s">
        <v>27</v>
      </c>
      <c r="AB6" s="36"/>
      <c r="AC6" s="36"/>
      <c r="AD6" s="80">
        <v>0</v>
      </c>
      <c r="AE6" s="38"/>
      <c r="AF6" s="38" t="s">
        <v>165</v>
      </c>
      <c r="AG6" s="39"/>
      <c r="AH6" s="38" t="s">
        <v>165</v>
      </c>
      <c r="AI6" s="38" t="s">
        <v>165</v>
      </c>
      <c r="AJ6" s="38" t="s">
        <v>165</v>
      </c>
      <c r="AK6" s="38" t="s">
        <v>165</v>
      </c>
      <c r="AL6" s="38" t="s">
        <v>165</v>
      </c>
      <c r="AM6" s="38" t="s">
        <v>165</v>
      </c>
      <c r="AN6" s="38" t="s">
        <v>165</v>
      </c>
      <c r="AO6" s="37" t="s">
        <v>27</v>
      </c>
      <c r="AP6" s="38"/>
      <c r="AQ6" s="38" t="s">
        <v>165</v>
      </c>
      <c r="AR6" s="36" t="s">
        <v>113</v>
      </c>
    </row>
    <row r="7" spans="1:44" s="16" customFormat="1" x14ac:dyDescent="0.35">
      <c r="A7" s="34" t="s">
        <v>0</v>
      </c>
      <c r="B7" s="35" t="s">
        <v>22</v>
      </c>
      <c r="C7" s="64">
        <f>IF(G7=34.5,500*P7,50*P7) + IF(H7=3,10000*P7,50*P7) + 200*P7 + VLOOKUP(I7,List!$B$3:$C$5,2,0)*P7 + VLOOKUP(J7,List!$E$3:$F$5,2,0)*P7 + T7*2 + S7*4 + U7*1000 + V7*100 +VLOOKUP(W7,List!$H$3:$I$13,2,0) - X7*L7*5 - IF(AD7="NA",0,AD7*100) - IF(AF7="NA",0,P7*2) - IF(AH7="X",P7*2,0) - IF(AI7="X",P7*2,0) - IF(AJ7="X",P7*2,0) - IF(AK7="X",L7*2,0) - IF(AL7="X",P7*2,0) - IF(AM7="X",P7*2,0) - IF(AN7="X",P7*2,0) - IF(AQ7="X",P7*2,0) - IF(AO7="X",P7*5,0)</f>
        <v>882.12000000000046</v>
      </c>
      <c r="D7" s="64">
        <f t="shared" si="0"/>
        <v>882.12000000000046</v>
      </c>
      <c r="E7" s="93">
        <f t="shared" si="1"/>
        <v>1.081312379149266E-2</v>
      </c>
      <c r="F7" s="64">
        <f t="shared" si="2"/>
        <v>18</v>
      </c>
      <c r="G7" s="31">
        <v>4.16</v>
      </c>
      <c r="H7" s="31">
        <v>2</v>
      </c>
      <c r="I7" s="28" t="s">
        <v>179</v>
      </c>
      <c r="J7" s="28" t="s">
        <v>81</v>
      </c>
      <c r="K7" s="113">
        <v>2015</v>
      </c>
      <c r="L7" s="113">
        <v>990</v>
      </c>
      <c r="M7" s="113">
        <v>22</v>
      </c>
      <c r="N7" s="113">
        <v>6</v>
      </c>
      <c r="O7" s="113">
        <v>0</v>
      </c>
      <c r="P7" s="114">
        <v>17.28</v>
      </c>
      <c r="Q7" s="114">
        <v>0.4</v>
      </c>
      <c r="R7" s="114">
        <v>1.8</v>
      </c>
      <c r="S7" s="115">
        <v>59</v>
      </c>
      <c r="T7" s="114">
        <v>0</v>
      </c>
      <c r="U7" s="114">
        <v>0</v>
      </c>
      <c r="V7" s="114">
        <v>0</v>
      </c>
      <c r="W7" s="113">
        <v>9</v>
      </c>
      <c r="X7" s="76">
        <v>0.9</v>
      </c>
      <c r="Y7" s="107" t="s">
        <v>180</v>
      </c>
      <c r="Z7" s="36"/>
      <c r="AA7" s="38"/>
      <c r="AB7" s="36"/>
      <c r="AC7" s="38"/>
      <c r="AD7" s="81">
        <v>1</v>
      </c>
      <c r="AE7" s="36"/>
      <c r="AF7" s="38" t="s">
        <v>165</v>
      </c>
      <c r="AG7" s="41"/>
      <c r="AH7" s="38" t="s">
        <v>165</v>
      </c>
      <c r="AI7" s="38" t="s">
        <v>165</v>
      </c>
      <c r="AJ7" s="38" t="s">
        <v>165</v>
      </c>
      <c r="AK7" s="38" t="s">
        <v>165</v>
      </c>
      <c r="AL7" s="38" t="s">
        <v>165</v>
      </c>
      <c r="AM7" s="38" t="s">
        <v>165</v>
      </c>
      <c r="AN7" s="38" t="s">
        <v>165</v>
      </c>
      <c r="AO7" s="38" t="s">
        <v>165</v>
      </c>
      <c r="AP7" s="38"/>
      <c r="AQ7" s="38" t="s">
        <v>165</v>
      </c>
      <c r="AR7" s="36" t="s">
        <v>113</v>
      </c>
    </row>
    <row r="8" spans="1:44" x14ac:dyDescent="0.35">
      <c r="A8" s="32" t="s">
        <v>41</v>
      </c>
      <c r="B8" s="33" t="s">
        <v>16</v>
      </c>
      <c r="C8" s="64">
        <f>IF(G8=34.5,500*P8,50*P8) + IF(H8=3,10000*P8,50*P8) + 200*P8 + VLOOKUP(I8,List!$B$3:$C$5,2,0)*P8 + VLOOKUP(J8,List!$E$3:$F$5,2,0)*P8 + T8*2 + S8*4 + U8*1000 + V8*100 +VLOOKUP(W8,List!$H$3:$I$13,2,0) - X8*L8*5 - IF(AD8="NA",0,AD8*100) - IF(AF8="NA",0,P8*2) - IF(AH8="X",P8*2,0) - IF(AI8="X",P8*2,0) - IF(AJ8="X",P8*2,0) - IF(AK8="X",L8*2,0) - IF(AL8="X",P8*2,0) - IF(AM8="X",P8*2,0) - IF(AN8="X",P8*2,0) - IF(AQ8="X",P8*2,0) - IF(AO8="X",P8*5,0)</f>
        <v>6717.2366666666676</v>
      </c>
      <c r="D8" s="64">
        <f t="shared" si="0"/>
        <v>6717.2366666666676</v>
      </c>
      <c r="E8" s="93">
        <f t="shared" si="1"/>
        <v>8.2340624420056407E-2</v>
      </c>
      <c r="F8" s="64">
        <f t="shared" si="2"/>
        <v>3</v>
      </c>
      <c r="G8" s="28">
        <v>4.16</v>
      </c>
      <c r="H8" s="28">
        <v>2</v>
      </c>
      <c r="I8" s="28" t="s">
        <v>81</v>
      </c>
      <c r="J8" s="28" t="s">
        <v>81</v>
      </c>
      <c r="K8" s="3">
        <v>1512</v>
      </c>
      <c r="L8" s="113">
        <v>924</v>
      </c>
      <c r="M8" s="113">
        <v>0</v>
      </c>
      <c r="N8" s="113">
        <v>0</v>
      </c>
      <c r="O8" s="113">
        <v>0</v>
      </c>
      <c r="P8" s="114">
        <v>15.83</v>
      </c>
      <c r="Q8" s="114">
        <v>0</v>
      </c>
      <c r="R8" s="114">
        <v>8.09</v>
      </c>
      <c r="S8" s="115">
        <v>54</v>
      </c>
      <c r="T8" s="116">
        <v>0</v>
      </c>
      <c r="U8" s="116">
        <v>0</v>
      </c>
      <c r="V8" s="114">
        <v>0</v>
      </c>
      <c r="W8" s="113">
        <v>3</v>
      </c>
      <c r="X8" s="75">
        <v>0</v>
      </c>
      <c r="Y8" s="107" t="s">
        <v>181</v>
      </c>
      <c r="Z8" s="36"/>
      <c r="AA8" s="38"/>
      <c r="AB8" s="36"/>
      <c r="AC8" s="38"/>
      <c r="AD8" s="80">
        <v>0.33333333333333331</v>
      </c>
      <c r="AE8" s="36"/>
      <c r="AF8" s="38" t="s">
        <v>165</v>
      </c>
      <c r="AG8" s="36"/>
      <c r="AH8" s="38" t="s">
        <v>165</v>
      </c>
      <c r="AI8" s="38" t="s">
        <v>165</v>
      </c>
      <c r="AJ8" s="38" t="s">
        <v>165</v>
      </c>
      <c r="AK8" s="38" t="s">
        <v>165</v>
      </c>
      <c r="AL8" s="38" t="s">
        <v>165</v>
      </c>
      <c r="AM8" s="38" t="s">
        <v>165</v>
      </c>
      <c r="AN8" s="38" t="s">
        <v>165</v>
      </c>
      <c r="AO8" s="38" t="s">
        <v>165</v>
      </c>
      <c r="AP8" s="38"/>
      <c r="AQ8" s="38" t="s">
        <v>165</v>
      </c>
      <c r="AR8" s="36" t="s">
        <v>113</v>
      </c>
    </row>
    <row r="9" spans="1:44" x14ac:dyDescent="0.35">
      <c r="A9" s="32" t="s">
        <v>15</v>
      </c>
      <c r="B9" s="33" t="s">
        <v>28</v>
      </c>
      <c r="C9" s="64">
        <f>IF(G9=34.5,500*P9,50*P9) + IF(H9=3,10000*P9,50*P9) + 200*P9 + VLOOKUP(I9,List!$B$3:$C$5,2,0)*P9 + VLOOKUP(J9,List!$E$3:$F$5,2,0)*P9 + T9*2 + S9*4 + U9*1000 + V9*100 +VLOOKUP(W9,List!$H$3:$I$13,2,0) - X9*L9*5 - IF(AD9="NA",0,AD9*100) - IF(AF9="NA",0,P9*2) - IF(AH9="X",P9*2,0) - IF(AI9="X",P9*2,0) - IF(AJ9="X",P9*2,0) - IF(AK9="X",L9*2,0) - IF(AL9="X",P9*2,0) - IF(AM9="X",P9*2,0) - IF(AN9="X",P9*2,0) - IF(AQ9="X",P9*2,0) - IF(AO9="X",P9*5,0)</f>
        <v>-246.2571428571423</v>
      </c>
      <c r="D9" s="64">
        <f t="shared" si="0"/>
        <v>0</v>
      </c>
      <c r="E9" s="93">
        <f t="shared" si="1"/>
        <v>-3.0186470891189077E-3</v>
      </c>
      <c r="F9" s="64">
        <f t="shared" si="2"/>
        <v>26</v>
      </c>
      <c r="G9" s="28">
        <v>4.16</v>
      </c>
      <c r="H9" s="28">
        <v>2</v>
      </c>
      <c r="I9" s="28" t="s">
        <v>179</v>
      </c>
      <c r="J9" s="28" t="s">
        <v>81</v>
      </c>
      <c r="K9" s="3">
        <v>2574</v>
      </c>
      <c r="L9" s="113">
        <v>1054</v>
      </c>
      <c r="M9" s="113">
        <v>2</v>
      </c>
      <c r="N9" s="113">
        <v>6</v>
      </c>
      <c r="O9" s="113">
        <v>0</v>
      </c>
      <c r="P9" s="114">
        <v>15.5</v>
      </c>
      <c r="Q9" s="114">
        <v>5.83</v>
      </c>
      <c r="R9" s="114">
        <v>7.41</v>
      </c>
      <c r="S9" s="115">
        <v>1</v>
      </c>
      <c r="T9" s="116">
        <v>0</v>
      </c>
      <c r="U9" s="116">
        <v>0</v>
      </c>
      <c r="V9" s="114">
        <v>0</v>
      </c>
      <c r="W9" s="113" t="s">
        <v>148</v>
      </c>
      <c r="X9" s="106">
        <v>0.82</v>
      </c>
      <c r="Y9" s="38"/>
      <c r="Z9" s="36"/>
      <c r="AA9" s="38"/>
      <c r="AB9" s="43"/>
      <c r="AC9" s="38"/>
      <c r="AD9" s="80">
        <v>0.82857142857142863</v>
      </c>
      <c r="AE9" s="36"/>
      <c r="AF9" s="38" t="s">
        <v>165</v>
      </c>
      <c r="AG9" s="36"/>
      <c r="AH9" s="38" t="s">
        <v>165</v>
      </c>
      <c r="AI9" s="38" t="s">
        <v>165</v>
      </c>
      <c r="AJ9" s="38" t="s">
        <v>165</v>
      </c>
      <c r="AK9" s="38" t="s">
        <v>165</v>
      </c>
      <c r="AL9" s="38" t="s">
        <v>165</v>
      </c>
      <c r="AM9" s="38" t="s">
        <v>165</v>
      </c>
      <c r="AN9" s="38" t="s">
        <v>165</v>
      </c>
      <c r="AO9" s="38" t="s">
        <v>165</v>
      </c>
      <c r="AP9" s="38"/>
      <c r="AQ9" s="38" t="s">
        <v>165</v>
      </c>
      <c r="AR9" s="36" t="s">
        <v>113</v>
      </c>
    </row>
    <row r="10" spans="1:44" x14ac:dyDescent="0.35">
      <c r="A10" s="32" t="s">
        <v>42</v>
      </c>
      <c r="B10" s="33" t="s">
        <v>7</v>
      </c>
      <c r="C10" s="64">
        <f>IF(G10=34.5,500*P10,50*P10) + IF(H10=3,10000*P10,50*P10) + 200*P10 + VLOOKUP(I10,List!$B$3:$C$5,2,0)*P10 + VLOOKUP(J10,List!$E$3:$F$5,2,0)*P10 + T10*2 + S10*4 + U10*1000 + V10*100 +VLOOKUP(W10,List!$H$3:$I$13,2,0) - X10*L10*5 - IF(AD10="NA",0,AD10*100) - IF(AF10="NA",0,P10*2) - IF(AH10="X",P10*2,0) - IF(AI10="X",P10*2,0) - IF(AJ10="X",P10*2,0) - IF(AK10="X",L10*2,0) - IF(AL10="X",P10*2,0) - IF(AM10="X",P10*2,0) - IF(AN10="X",P10*2,0) - IF(AQ10="X",P10*2,0) - IF(AO10="X",P10*5,0)</f>
        <v>2729.880000000001</v>
      </c>
      <c r="D10" s="64">
        <f t="shared" si="0"/>
        <v>2729.880000000001</v>
      </c>
      <c r="E10" s="93">
        <f t="shared" si="1"/>
        <v>3.3463168702580127E-2</v>
      </c>
      <c r="F10" s="64">
        <f t="shared" si="2"/>
        <v>8</v>
      </c>
      <c r="G10" s="28">
        <v>4.16</v>
      </c>
      <c r="H10" s="28">
        <v>2</v>
      </c>
      <c r="I10" s="28" t="s">
        <v>179</v>
      </c>
      <c r="J10" s="28" t="s">
        <v>81</v>
      </c>
      <c r="K10" s="3">
        <v>534</v>
      </c>
      <c r="L10" s="113">
        <v>601</v>
      </c>
      <c r="M10" s="113">
        <v>0</v>
      </c>
      <c r="N10" s="113">
        <v>1</v>
      </c>
      <c r="O10" s="113">
        <v>0</v>
      </c>
      <c r="P10" s="114">
        <v>11.22</v>
      </c>
      <c r="Q10" s="114">
        <v>5.17</v>
      </c>
      <c r="R10" s="114">
        <v>2.95</v>
      </c>
      <c r="S10" s="114">
        <v>0</v>
      </c>
      <c r="T10" s="115">
        <v>0</v>
      </c>
      <c r="U10" s="115">
        <v>0</v>
      </c>
      <c r="V10" s="114">
        <v>0</v>
      </c>
      <c r="W10" s="113" t="s">
        <v>148</v>
      </c>
      <c r="X10" s="106">
        <v>0.2</v>
      </c>
      <c r="Y10" s="37" t="s">
        <v>77</v>
      </c>
      <c r="Z10" s="36"/>
      <c r="AA10" s="38"/>
      <c r="AB10" s="36"/>
      <c r="AC10" s="36"/>
      <c r="AD10" s="82" t="s">
        <v>27</v>
      </c>
      <c r="AE10" s="38"/>
      <c r="AF10" s="38" t="s">
        <v>165</v>
      </c>
      <c r="AG10" s="36"/>
      <c r="AH10" s="38" t="s">
        <v>165</v>
      </c>
      <c r="AI10" s="38" t="s">
        <v>165</v>
      </c>
      <c r="AJ10" s="38" t="s">
        <v>165</v>
      </c>
      <c r="AK10" s="38" t="s">
        <v>165</v>
      </c>
      <c r="AL10" s="38" t="s">
        <v>165</v>
      </c>
      <c r="AM10" s="38" t="s">
        <v>165</v>
      </c>
      <c r="AN10" s="38" t="s">
        <v>165</v>
      </c>
      <c r="AO10" s="38" t="s">
        <v>165</v>
      </c>
      <c r="AP10" s="38"/>
      <c r="AQ10" s="38" t="s">
        <v>165</v>
      </c>
      <c r="AR10" s="36" t="s">
        <v>113</v>
      </c>
    </row>
    <row r="11" spans="1:44" x14ac:dyDescent="0.35">
      <c r="A11" s="32" t="s">
        <v>3</v>
      </c>
      <c r="B11" s="33" t="s">
        <v>29</v>
      </c>
      <c r="C11" s="64">
        <f>IF(G11=34.5,500*P11,50*P11) + IF(H11=3,10000*P11,50*P11) + 200*P11 + VLOOKUP(I11,List!$B$3:$C$5,2,0)*P11 + VLOOKUP(J11,List!$E$3:$F$5,2,0)*P11 + T11*2 + S11*4 + U11*1000 + V11*100 +VLOOKUP(W11,List!$H$3:$I$13,2,0) - X11*L11*5 - IF(AD11="NA",0,AD11*100) - IF(AF11="NA",0,P11*2) - IF(AH11="X",P11*2,0) - IF(AI11="X",P11*2,0) - IF(AJ11="X",P11*2,0) - IF(AK11="X",L11*2,0) - IF(AL11="X",P11*2,0) - IF(AM11="X",P11*2,0) - IF(AN11="X",P11*2,0) - IF(AQ11="X",P11*2,0) - IF(AO11="X",P11*5,0)</f>
        <v>3225.0399999999981</v>
      </c>
      <c r="D11" s="64">
        <f t="shared" si="0"/>
        <v>3225.0399999999981</v>
      </c>
      <c r="E11" s="93">
        <f t="shared" si="1"/>
        <v>3.9532894336955803E-2</v>
      </c>
      <c r="F11" s="64">
        <f t="shared" si="2"/>
        <v>7</v>
      </c>
      <c r="G11" s="28">
        <v>4.16</v>
      </c>
      <c r="H11" s="28">
        <v>2</v>
      </c>
      <c r="I11" s="28" t="s">
        <v>81</v>
      </c>
      <c r="J11" s="28" t="s">
        <v>179</v>
      </c>
      <c r="K11" s="3">
        <v>1723</v>
      </c>
      <c r="L11" s="113">
        <v>507</v>
      </c>
      <c r="M11" s="113">
        <v>3</v>
      </c>
      <c r="N11" s="113">
        <v>2</v>
      </c>
      <c r="O11" s="113">
        <v>0</v>
      </c>
      <c r="P11" s="114">
        <v>9.76</v>
      </c>
      <c r="Q11" s="114">
        <v>0.42</v>
      </c>
      <c r="R11" s="114">
        <v>0.27</v>
      </c>
      <c r="S11" s="114">
        <v>14</v>
      </c>
      <c r="T11" s="114">
        <v>0</v>
      </c>
      <c r="U11" s="114">
        <v>0</v>
      </c>
      <c r="V11" s="114">
        <v>0</v>
      </c>
      <c r="W11" s="113">
        <v>8</v>
      </c>
      <c r="X11" s="75">
        <v>0</v>
      </c>
      <c r="Y11" s="107" t="s">
        <v>182</v>
      </c>
      <c r="Z11" s="36"/>
      <c r="AA11" s="38"/>
      <c r="AB11" s="36"/>
      <c r="AC11" s="38"/>
      <c r="AD11" s="80">
        <v>0.6</v>
      </c>
      <c r="AE11" s="38"/>
      <c r="AF11" s="38" t="s">
        <v>165</v>
      </c>
      <c r="AG11" s="36"/>
      <c r="AH11" s="38" t="s">
        <v>165</v>
      </c>
      <c r="AI11" s="38" t="s">
        <v>165</v>
      </c>
      <c r="AJ11" s="38" t="s">
        <v>165</v>
      </c>
      <c r="AK11" s="38" t="s">
        <v>165</v>
      </c>
      <c r="AL11" s="38" t="s">
        <v>165</v>
      </c>
      <c r="AM11" s="38" t="s">
        <v>165</v>
      </c>
      <c r="AN11" s="38" t="s">
        <v>165</v>
      </c>
      <c r="AO11" s="38" t="s">
        <v>165</v>
      </c>
      <c r="AP11" s="38"/>
      <c r="AQ11" s="38" t="s">
        <v>165</v>
      </c>
      <c r="AR11" s="36" t="s">
        <v>113</v>
      </c>
    </row>
    <row r="12" spans="1:44" x14ac:dyDescent="0.35">
      <c r="A12" s="32" t="s">
        <v>2</v>
      </c>
      <c r="B12" s="33" t="s">
        <v>29</v>
      </c>
      <c r="C12" s="64">
        <f>IF(G12=34.5,500*P12,50*P12) + IF(H12=3,10000*P12,50*P12) + 200*P12 + VLOOKUP(I12,List!$B$3:$C$5,2,0)*P12 + VLOOKUP(J12,List!$E$3:$F$5,2,0)*P12 + T12*2 + S12*4 + U12*1000 + V12*100 +VLOOKUP(W12,List!$H$3:$I$13,2,0) - X12*L12*5 - IF(AD12="NA",0,AD12*100) - IF(AF12="NA",0,P12*2) - IF(AH12="X",P12*2,0) - IF(AI12="X",P12*2,0) - IF(AJ12="X",P12*2,0) - IF(AK12="X",L12*2,0) - IF(AL12="X",P12*2,0) - IF(AM12="X",P12*2,0) - IF(AN12="X",P12*2,0) - IF(AQ12="X",P12*2,0) - IF(AO12="X",P12*5,0)</f>
        <v>4538.8000000000029</v>
      </c>
      <c r="D12" s="64">
        <f t="shared" si="0"/>
        <v>4538.8000000000029</v>
      </c>
      <c r="E12" s="93">
        <f t="shared" si="1"/>
        <v>5.563710863014884E-2</v>
      </c>
      <c r="F12" s="64">
        <f t="shared" si="2"/>
        <v>5</v>
      </c>
      <c r="G12" s="28">
        <v>4.16</v>
      </c>
      <c r="H12" s="28">
        <v>2</v>
      </c>
      <c r="I12" s="28" t="s">
        <v>179</v>
      </c>
      <c r="J12" s="28" t="s">
        <v>81</v>
      </c>
      <c r="K12" s="3">
        <v>2033</v>
      </c>
      <c r="L12" s="113">
        <v>601</v>
      </c>
      <c r="M12" s="113">
        <v>0</v>
      </c>
      <c r="N12" s="113">
        <v>0</v>
      </c>
      <c r="O12" s="113">
        <v>0</v>
      </c>
      <c r="P12" s="114">
        <v>13.2</v>
      </c>
      <c r="Q12" s="114">
        <v>0</v>
      </c>
      <c r="R12" s="114">
        <v>5.26</v>
      </c>
      <c r="S12" s="114">
        <v>12</v>
      </c>
      <c r="T12" s="114">
        <v>0</v>
      </c>
      <c r="U12" s="114">
        <v>0</v>
      </c>
      <c r="V12" s="114">
        <v>0</v>
      </c>
      <c r="W12" s="113">
        <v>7</v>
      </c>
      <c r="X12" s="75">
        <v>0</v>
      </c>
      <c r="Y12" s="108"/>
      <c r="Z12" s="36"/>
      <c r="AA12" s="38"/>
      <c r="AB12" s="36"/>
      <c r="AC12" s="38"/>
      <c r="AD12" s="80">
        <v>0.4</v>
      </c>
      <c r="AE12" s="38"/>
      <c r="AF12" s="38" t="s">
        <v>165</v>
      </c>
      <c r="AG12" s="36"/>
      <c r="AH12" s="38" t="s">
        <v>165</v>
      </c>
      <c r="AI12" s="38" t="s">
        <v>165</v>
      </c>
      <c r="AJ12" s="38" t="s">
        <v>165</v>
      </c>
      <c r="AK12" s="38" t="s">
        <v>165</v>
      </c>
      <c r="AL12" s="38" t="s">
        <v>165</v>
      </c>
      <c r="AM12" s="38" t="s">
        <v>165</v>
      </c>
      <c r="AN12" s="38" t="s">
        <v>165</v>
      </c>
      <c r="AO12" s="38" t="s">
        <v>165</v>
      </c>
      <c r="AP12" s="38"/>
      <c r="AQ12" s="38" t="s">
        <v>165</v>
      </c>
      <c r="AR12" s="36" t="s">
        <v>113</v>
      </c>
    </row>
    <row r="13" spans="1:44" x14ac:dyDescent="0.35">
      <c r="A13" s="32" t="s">
        <v>14</v>
      </c>
      <c r="B13" s="33" t="s">
        <v>28</v>
      </c>
      <c r="C13" s="64">
        <f>IF(G13=34.5,500*P13,50*P13) + IF(H13=3,10000*P13,50*P13) + 200*P13 + VLOOKUP(I13,List!$B$3:$C$5,2,0)*P13 + VLOOKUP(J13,List!$E$3:$F$5,2,0)*P13 + T13*2 + S13*4 + U13*1000 + V13*100 +VLOOKUP(W13,List!$H$3:$I$13,2,0) - X13*L13*5 - IF(AD13="NA",0,AD13*100) - IF(AF13="NA",0,P13*2) - IF(AH13="X",P13*2,0) - IF(AI13="X",P13*2,0) - IF(AJ13="X",P13*2,0) - IF(AK13="X",L13*2,0) - IF(AL13="X",P13*2,0) - IF(AM13="X",P13*2,0) - IF(AN13="X",P13*2,0) - IF(AQ13="X",P13*2,0) - IF(AO13="X",P13*5,0)</f>
        <v>1809.5466666666662</v>
      </c>
      <c r="D13" s="64">
        <f t="shared" si="0"/>
        <v>1809.5466666666662</v>
      </c>
      <c r="E13" s="93">
        <f t="shared" si="1"/>
        <v>2.2181621676358725E-2</v>
      </c>
      <c r="F13" s="64">
        <f t="shared" si="2"/>
        <v>12</v>
      </c>
      <c r="G13" s="28">
        <v>4.16</v>
      </c>
      <c r="H13" s="28">
        <v>2</v>
      </c>
      <c r="I13" s="28" t="s">
        <v>179</v>
      </c>
      <c r="J13" s="28" t="s">
        <v>81</v>
      </c>
      <c r="K13" s="3">
        <v>1874</v>
      </c>
      <c r="L13" s="113">
        <v>532</v>
      </c>
      <c r="M13" s="113">
        <v>3</v>
      </c>
      <c r="N13" s="113">
        <v>17</v>
      </c>
      <c r="O13" s="113">
        <v>0</v>
      </c>
      <c r="P13" s="114">
        <v>7.22</v>
      </c>
      <c r="Q13" s="114">
        <v>2.63</v>
      </c>
      <c r="R13" s="114">
        <v>2</v>
      </c>
      <c r="S13" s="114">
        <v>64</v>
      </c>
      <c r="T13" s="116">
        <v>0</v>
      </c>
      <c r="U13" s="116">
        <v>0</v>
      </c>
      <c r="V13" s="114">
        <v>0</v>
      </c>
      <c r="W13" s="113" t="s">
        <v>148</v>
      </c>
      <c r="X13" s="106">
        <v>0.1</v>
      </c>
      <c r="Y13" s="109" t="s">
        <v>183</v>
      </c>
      <c r="Z13" s="36"/>
      <c r="AA13" s="38"/>
      <c r="AB13" s="36"/>
      <c r="AC13" s="36"/>
      <c r="AD13" s="80">
        <v>0.33333333333333331</v>
      </c>
      <c r="AE13" s="36"/>
      <c r="AF13" s="38" t="s">
        <v>165</v>
      </c>
      <c r="AG13" s="36"/>
      <c r="AH13" s="38" t="s">
        <v>165</v>
      </c>
      <c r="AI13" s="38" t="s">
        <v>165</v>
      </c>
      <c r="AJ13" s="38" t="s">
        <v>165</v>
      </c>
      <c r="AK13" s="38" t="s">
        <v>165</v>
      </c>
      <c r="AL13" s="38" t="s">
        <v>165</v>
      </c>
      <c r="AM13" s="38" t="s">
        <v>165</v>
      </c>
      <c r="AN13" s="38" t="s">
        <v>165</v>
      </c>
      <c r="AO13" s="38" t="s">
        <v>165</v>
      </c>
      <c r="AP13" s="38"/>
      <c r="AQ13" s="38" t="s">
        <v>165</v>
      </c>
      <c r="AR13" s="36" t="s">
        <v>113</v>
      </c>
    </row>
    <row r="14" spans="1:44" x14ac:dyDescent="0.35">
      <c r="A14" s="32" t="s">
        <v>8</v>
      </c>
      <c r="B14" s="33" t="s">
        <v>21</v>
      </c>
      <c r="C14" s="64">
        <f>IF(G14=34.5,500*P14,50*P14) + IF(H14=3,10000*P14,50*P14) + 200*P14 + VLOOKUP(I14,List!$B$3:$C$5,2,0)*P14 + VLOOKUP(J14,List!$E$3:$F$5,2,0)*P14 + T14*2 + S14*4 + U14*1000 + V14*100 +VLOOKUP(W14,List!$H$3:$I$13,2,0) - X14*L14*5 - IF(AD14="NA",0,AD14*100) - IF(AF14="NA",0,P14*2) - IF(AH14="X",P14*2,0) - IF(AI14="X",P14*2,0) - IF(AJ14="X",P14*2,0) - IF(AK14="X",L14*2,0) - IF(AL14="X",P14*2,0) - IF(AM14="X",P14*2,0) - IF(AN14="X",P14*2,0) - IF(AQ14="X",P14*2,0) - IF(AO14="X",P14*5,0)</f>
        <v>2373.5199999999986</v>
      </c>
      <c r="D14" s="64">
        <f t="shared" si="0"/>
        <v>2373.5199999999986</v>
      </c>
      <c r="E14" s="93">
        <f t="shared" si="1"/>
        <v>2.9094868704466096E-2</v>
      </c>
      <c r="F14" s="64">
        <f t="shared" si="2"/>
        <v>9</v>
      </c>
      <c r="G14" s="28">
        <v>4.16</v>
      </c>
      <c r="H14" s="28">
        <v>2</v>
      </c>
      <c r="I14" s="28" t="s">
        <v>81</v>
      </c>
      <c r="J14" s="28" t="s">
        <v>179</v>
      </c>
      <c r="K14" s="3">
        <v>1894</v>
      </c>
      <c r="L14" s="113">
        <v>505</v>
      </c>
      <c r="M14" s="113">
        <v>0</v>
      </c>
      <c r="N14" s="113">
        <v>0</v>
      </c>
      <c r="O14" s="113">
        <v>0</v>
      </c>
      <c r="P14" s="114">
        <v>8.3800000000000008</v>
      </c>
      <c r="Q14" s="114">
        <v>2.29</v>
      </c>
      <c r="R14" s="114">
        <v>0.5</v>
      </c>
      <c r="S14" s="114">
        <v>50</v>
      </c>
      <c r="T14" s="116">
        <v>0</v>
      </c>
      <c r="U14" s="116">
        <v>0</v>
      </c>
      <c r="V14" s="114">
        <v>0</v>
      </c>
      <c r="W14" s="113" t="s">
        <v>148</v>
      </c>
      <c r="X14" s="106">
        <v>0.08</v>
      </c>
      <c r="Y14" s="109" t="s">
        <v>184</v>
      </c>
      <c r="Z14" s="36"/>
      <c r="AA14" s="38"/>
      <c r="AB14" s="36"/>
      <c r="AC14" s="36"/>
      <c r="AD14" s="79">
        <v>0</v>
      </c>
      <c r="AE14" s="36"/>
      <c r="AF14" s="38" t="s">
        <v>165</v>
      </c>
      <c r="AG14" s="36"/>
      <c r="AH14" s="38" t="s">
        <v>165</v>
      </c>
      <c r="AI14" s="38" t="s">
        <v>165</v>
      </c>
      <c r="AJ14" s="38" t="s">
        <v>165</v>
      </c>
      <c r="AK14" s="38" t="s">
        <v>165</v>
      </c>
      <c r="AL14" s="38" t="s">
        <v>165</v>
      </c>
      <c r="AM14" s="38" t="s">
        <v>165</v>
      </c>
      <c r="AN14" s="38" t="s">
        <v>165</v>
      </c>
      <c r="AO14" s="38" t="s">
        <v>165</v>
      </c>
      <c r="AP14" s="38"/>
      <c r="AQ14" s="38" t="s">
        <v>165</v>
      </c>
      <c r="AR14" s="36" t="s">
        <v>113</v>
      </c>
    </row>
    <row r="15" spans="1:44" x14ac:dyDescent="0.35">
      <c r="A15" s="32" t="s">
        <v>43</v>
      </c>
      <c r="B15" s="33" t="s">
        <v>21</v>
      </c>
      <c r="C15" s="64">
        <f>IF(G15=34.5,500*P15,50*P15) + IF(H15=3,10000*P15,50*P15) + 200*P15 + VLOOKUP(I15,List!$B$3:$C$5,2,0)*P15 + VLOOKUP(J15,List!$E$3:$F$5,2,0)*P15 + T15*2 + S15*4 + U15*1000 + V15*100 +VLOOKUP(W15,List!$H$3:$I$13,2,0) - X15*L15*5 - IF(AD15="NA",0,AD15*100) - IF(AF15="NA",0,P15*2) - IF(AH15="X",P15*2,0) - IF(AI15="X",P15*2,0) - IF(AJ15="X",P15*2,0) - IF(AK15="X",L15*2,0) - IF(AL15="X",P15*2,0) - IF(AM15="X",P15*2,0) - IF(AN15="X",P15*2,0) - IF(AQ15="X",P15*2,0) - IF(AO15="X",P15*5,0)</f>
        <v>1856.6900000000007</v>
      </c>
      <c r="D15" s="64">
        <f t="shared" si="0"/>
        <v>1856.6900000000007</v>
      </c>
      <c r="E15" s="93">
        <f t="shared" si="1"/>
        <v>2.2759509831345517E-2</v>
      </c>
      <c r="F15" s="64">
        <f t="shared" si="2"/>
        <v>10</v>
      </c>
      <c r="G15" s="28">
        <v>4.16</v>
      </c>
      <c r="H15" s="28">
        <v>2</v>
      </c>
      <c r="I15" s="28" t="s">
        <v>179</v>
      </c>
      <c r="J15" s="28" t="s">
        <v>179</v>
      </c>
      <c r="K15" s="3">
        <v>1772</v>
      </c>
      <c r="L15" s="113">
        <v>348</v>
      </c>
      <c r="M15" s="113">
        <v>0</v>
      </c>
      <c r="N15" s="113">
        <v>0</v>
      </c>
      <c r="O15" s="113">
        <v>0</v>
      </c>
      <c r="P15" s="114">
        <v>7.61</v>
      </c>
      <c r="Q15" s="114">
        <v>0.18</v>
      </c>
      <c r="R15" s="114">
        <v>3.86</v>
      </c>
      <c r="S15" s="114">
        <v>34</v>
      </c>
      <c r="T15" s="116">
        <v>0</v>
      </c>
      <c r="U15" s="116">
        <v>0</v>
      </c>
      <c r="V15" s="114">
        <v>0</v>
      </c>
      <c r="W15" s="113" t="s">
        <v>148</v>
      </c>
      <c r="X15" s="106">
        <v>0.05</v>
      </c>
      <c r="Y15" s="109" t="s">
        <v>185</v>
      </c>
      <c r="Z15" s="36"/>
      <c r="AA15" s="38"/>
      <c r="AB15" s="36"/>
      <c r="AC15" s="36"/>
      <c r="AD15" s="79">
        <v>0</v>
      </c>
      <c r="AE15" s="36"/>
      <c r="AF15" s="38" t="s">
        <v>165</v>
      </c>
      <c r="AG15" s="36"/>
      <c r="AH15" s="38" t="s">
        <v>165</v>
      </c>
      <c r="AI15" s="38" t="s">
        <v>165</v>
      </c>
      <c r="AJ15" s="38" t="s">
        <v>165</v>
      </c>
      <c r="AK15" s="38" t="s">
        <v>165</v>
      </c>
      <c r="AL15" s="38" t="s">
        <v>165</v>
      </c>
      <c r="AM15" s="38" t="s">
        <v>165</v>
      </c>
      <c r="AN15" s="38" t="s">
        <v>165</v>
      </c>
      <c r="AO15" s="38" t="s">
        <v>165</v>
      </c>
      <c r="AP15" s="38"/>
      <c r="AQ15" s="38" t="s">
        <v>165</v>
      </c>
      <c r="AR15" s="36" t="s">
        <v>113</v>
      </c>
    </row>
    <row r="16" spans="1:44" x14ac:dyDescent="0.35">
      <c r="A16" s="32" t="s">
        <v>44</v>
      </c>
      <c r="B16" s="33" t="s">
        <v>13</v>
      </c>
      <c r="C16" s="64">
        <f>IF(G16=34.5,500*P16,50*P16) + IF(H16=3,10000*P16,50*P16) + 200*P16 + VLOOKUP(I16,List!$B$3:$C$5,2,0)*P16 + VLOOKUP(J16,List!$E$3:$F$5,2,0)*P16 + T16*2 + S16*4 + U16*1000 + V16*100 +VLOOKUP(W16,List!$H$3:$I$13,2,0) - X16*L16*5 - IF(AD16="NA",0,AD16*100) - IF(AF16="NA",0,P16*2) - IF(AH16="X",P16*2,0) - IF(AI16="X",P16*2,0) - IF(AJ16="X",P16*2,0) - IF(AK16="X",L16*2,0) - IF(AL16="X",P16*2,0) - IF(AM16="X",P16*2,0) - IF(AN16="X",P16*2,0) - IF(AQ16="X",P16*2,0) - IF(AO16="X",P16*5,0)</f>
        <v>4746.1499999999987</v>
      </c>
      <c r="D16" s="64">
        <f t="shared" si="0"/>
        <v>4746.1499999999987</v>
      </c>
      <c r="E16" s="93">
        <f t="shared" si="1"/>
        <v>5.8178827691235717E-2</v>
      </c>
      <c r="F16" s="64">
        <f t="shared" si="2"/>
        <v>4</v>
      </c>
      <c r="G16" s="28">
        <v>4.16</v>
      </c>
      <c r="H16" s="28">
        <v>2</v>
      </c>
      <c r="I16" s="28" t="s">
        <v>179</v>
      </c>
      <c r="J16" s="28" t="s">
        <v>81</v>
      </c>
      <c r="K16" s="3">
        <v>1581</v>
      </c>
      <c r="L16" s="113">
        <v>609</v>
      </c>
      <c r="M16" s="113">
        <v>2</v>
      </c>
      <c r="N16" s="113">
        <v>4</v>
      </c>
      <c r="O16" s="113">
        <v>0</v>
      </c>
      <c r="P16" s="114">
        <v>13.15</v>
      </c>
      <c r="Q16" s="114">
        <v>0.1</v>
      </c>
      <c r="R16" s="114">
        <v>0.85</v>
      </c>
      <c r="S16" s="114">
        <v>33</v>
      </c>
      <c r="T16" s="114">
        <v>0</v>
      </c>
      <c r="U16" s="114">
        <v>0</v>
      </c>
      <c r="V16" s="114">
        <v>6</v>
      </c>
      <c r="W16" s="113" t="s">
        <v>148</v>
      </c>
      <c r="X16" s="75">
        <v>0.01</v>
      </c>
      <c r="Y16" s="109" t="s">
        <v>177</v>
      </c>
      <c r="Z16" s="36"/>
      <c r="AA16" s="38"/>
      <c r="AB16" s="36"/>
      <c r="AC16" s="36"/>
      <c r="AD16" s="80">
        <v>0.5</v>
      </c>
      <c r="AE16" s="36"/>
      <c r="AF16" s="38" t="s">
        <v>165</v>
      </c>
      <c r="AG16" s="36"/>
      <c r="AH16" s="38" t="s">
        <v>165</v>
      </c>
      <c r="AI16" s="38" t="s">
        <v>165</v>
      </c>
      <c r="AJ16" s="38" t="s">
        <v>165</v>
      </c>
      <c r="AK16" s="38" t="s">
        <v>165</v>
      </c>
      <c r="AL16" s="38" t="s">
        <v>165</v>
      </c>
      <c r="AM16" s="38" t="s">
        <v>165</v>
      </c>
      <c r="AN16" s="38" t="s">
        <v>165</v>
      </c>
      <c r="AO16" s="38" t="s">
        <v>165</v>
      </c>
      <c r="AP16" s="38"/>
      <c r="AQ16" s="38" t="s">
        <v>165</v>
      </c>
      <c r="AR16" s="36" t="s">
        <v>113</v>
      </c>
    </row>
    <row r="17" spans="1:44" x14ac:dyDescent="0.35">
      <c r="A17" s="32" t="s">
        <v>5</v>
      </c>
      <c r="B17" s="33" t="s">
        <v>30</v>
      </c>
      <c r="C17" s="64">
        <f>IF(G17=34.5,500*P17,50*P17) + IF(H17=3,10000*P17,50*P17) + 200*P17 + VLOOKUP(I17,List!$B$3:$C$5,2,0)*P17 + VLOOKUP(J17,List!$E$3:$F$5,2,0)*P17 + T17*2 + S17*4 + U17*1000 + V17*100 +VLOOKUP(W17,List!$H$3:$I$13,2,0) - X17*L17*5 - IF(AD17="NA",0,AD17*100) - IF(AF17="NA",0,P17*2) - IF(AH17="X",P17*2,0) - IF(AI17="X",P17*2,0) - IF(AJ17="X",P17*2,0) - IF(AK17="X",L17*2,0) - IF(AL17="X",P17*2,0) - IF(AM17="X",P17*2,0) - IF(AN17="X",P17*2,0) - IF(AQ17="X",P17*2,0) - IF(AO17="X",P17*5,0)</f>
        <v>1384.1899999999998</v>
      </c>
      <c r="D17" s="64">
        <f t="shared" si="0"/>
        <v>1384.1899999999998</v>
      </c>
      <c r="E17" s="93">
        <f t="shared" si="1"/>
        <v>1.6967552964388313E-2</v>
      </c>
      <c r="F17" s="64">
        <f t="shared" si="2"/>
        <v>16</v>
      </c>
      <c r="G17" s="28">
        <v>4.16</v>
      </c>
      <c r="H17" s="28">
        <v>2</v>
      </c>
      <c r="I17" s="28" t="s">
        <v>179</v>
      </c>
      <c r="J17" s="28" t="s">
        <v>83</v>
      </c>
      <c r="K17" s="3">
        <v>935</v>
      </c>
      <c r="L17" s="113">
        <v>349</v>
      </c>
      <c r="M17" s="113">
        <v>0</v>
      </c>
      <c r="N17" s="113">
        <v>0</v>
      </c>
      <c r="O17" s="113">
        <v>0</v>
      </c>
      <c r="P17" s="114">
        <v>5.91</v>
      </c>
      <c r="Q17" s="114">
        <v>0</v>
      </c>
      <c r="R17" s="114">
        <v>3.95</v>
      </c>
      <c r="S17" s="114">
        <v>64</v>
      </c>
      <c r="T17" s="114">
        <v>0</v>
      </c>
      <c r="U17" s="114">
        <v>0</v>
      </c>
      <c r="V17" s="114">
        <v>1</v>
      </c>
      <c r="W17" s="113" t="s">
        <v>148</v>
      </c>
      <c r="X17" s="75">
        <v>0</v>
      </c>
      <c r="Y17" s="109" t="s">
        <v>177</v>
      </c>
      <c r="Z17" s="36"/>
      <c r="AA17" s="38"/>
      <c r="AB17" s="36"/>
      <c r="AC17" s="36"/>
      <c r="AD17" s="81">
        <v>1</v>
      </c>
      <c r="AE17" s="38"/>
      <c r="AF17" s="38" t="s">
        <v>165</v>
      </c>
      <c r="AG17" s="36"/>
      <c r="AH17" s="38" t="s">
        <v>165</v>
      </c>
      <c r="AI17" s="38" t="s">
        <v>165</v>
      </c>
      <c r="AJ17" s="38" t="s">
        <v>165</v>
      </c>
      <c r="AK17" s="38" t="s">
        <v>165</v>
      </c>
      <c r="AL17" s="38" t="s">
        <v>165</v>
      </c>
      <c r="AM17" s="38" t="s">
        <v>165</v>
      </c>
      <c r="AN17" s="38" t="s">
        <v>165</v>
      </c>
      <c r="AO17" s="38" t="s">
        <v>165</v>
      </c>
      <c r="AP17" s="38"/>
      <c r="AQ17" s="38" t="s">
        <v>165</v>
      </c>
      <c r="AR17" s="36" t="s">
        <v>113</v>
      </c>
    </row>
    <row r="18" spans="1:44" x14ac:dyDescent="0.35">
      <c r="A18" s="32" t="s">
        <v>4</v>
      </c>
      <c r="B18" s="33" t="s">
        <v>30</v>
      </c>
      <c r="C18" s="64">
        <f>IF(G18=34.5,500*P18,50*P18) + IF(H18=3,10000*P18,50*P18) + 200*P18 + VLOOKUP(I18,List!$B$3:$C$5,2,0)*P18 + VLOOKUP(J18,List!$E$3:$F$5,2,0)*P18 + T18*2 + S18*4 + U18*1000 + V18*100 +VLOOKUP(W18,List!$H$3:$I$13,2,0) - X18*L18*5 - IF(AD18="NA",0,AD18*100) - IF(AF18="NA",0,P18*2) - IF(AH18="X",P18*2,0) - IF(AI18="X",P18*2,0) - IF(AJ18="X",P18*2,0) - IF(AK18="X",L18*2,0) - IF(AL18="X",P18*2,0) - IF(AM18="X",P18*2,0) - IF(AN18="X",P18*2,0) - IF(AQ18="X",P18*2,0) - IF(AO18="X",P18*5,0)</f>
        <v>1812.6866666666656</v>
      </c>
      <c r="D18" s="64">
        <f t="shared" si="0"/>
        <v>1812.6866666666656</v>
      </c>
      <c r="E18" s="93">
        <f t="shared" si="1"/>
        <v>2.2220112141040717E-2</v>
      </c>
      <c r="F18" s="64">
        <f t="shared" si="2"/>
        <v>11</v>
      </c>
      <c r="G18" s="28">
        <v>4.16</v>
      </c>
      <c r="H18" s="28">
        <v>2</v>
      </c>
      <c r="I18" s="28" t="s">
        <v>179</v>
      </c>
      <c r="J18" s="28" t="s">
        <v>179</v>
      </c>
      <c r="K18" s="3">
        <v>689</v>
      </c>
      <c r="L18" s="113">
        <v>323</v>
      </c>
      <c r="M18" s="113">
        <v>0</v>
      </c>
      <c r="N18" s="113">
        <v>0</v>
      </c>
      <c r="O18" s="113">
        <v>0</v>
      </c>
      <c r="P18" s="114">
        <v>7.38</v>
      </c>
      <c r="Q18" s="114">
        <v>0</v>
      </c>
      <c r="R18" s="114">
        <v>1.53</v>
      </c>
      <c r="S18" s="114">
        <v>16</v>
      </c>
      <c r="T18" s="114">
        <v>0</v>
      </c>
      <c r="U18" s="114">
        <v>0</v>
      </c>
      <c r="V18" s="114">
        <v>0</v>
      </c>
      <c r="W18" s="113" t="s">
        <v>148</v>
      </c>
      <c r="X18" s="75">
        <v>0</v>
      </c>
      <c r="Y18" s="109" t="s">
        <v>177</v>
      </c>
      <c r="Z18" s="36"/>
      <c r="AA18" s="38"/>
      <c r="AB18" s="36"/>
      <c r="AC18" s="36"/>
      <c r="AD18" s="80">
        <v>0.33333333333333331</v>
      </c>
      <c r="AE18" s="38"/>
      <c r="AF18" s="38" t="s">
        <v>165</v>
      </c>
      <c r="AG18" s="36"/>
      <c r="AH18" s="38" t="s">
        <v>165</v>
      </c>
      <c r="AI18" s="38" t="s">
        <v>165</v>
      </c>
      <c r="AJ18" s="38" t="s">
        <v>165</v>
      </c>
      <c r="AK18" s="38" t="s">
        <v>165</v>
      </c>
      <c r="AL18" s="38" t="s">
        <v>165</v>
      </c>
      <c r="AM18" s="38" t="s">
        <v>165</v>
      </c>
      <c r="AN18" s="38" t="s">
        <v>165</v>
      </c>
      <c r="AO18" s="38" t="s">
        <v>165</v>
      </c>
      <c r="AP18" s="38"/>
      <c r="AQ18" s="38" t="s">
        <v>165</v>
      </c>
      <c r="AR18" s="36" t="s">
        <v>113</v>
      </c>
    </row>
    <row r="19" spans="1:44" x14ac:dyDescent="0.35">
      <c r="A19" s="32" t="s">
        <v>45</v>
      </c>
      <c r="B19" s="33" t="s">
        <v>22</v>
      </c>
      <c r="C19" s="64">
        <f>IF(G19=34.5,500*P19,50*P19) + IF(H19=3,10000*P19,50*P19) + 200*P19 + VLOOKUP(I19,List!$B$3:$C$5,2,0)*P19 + VLOOKUP(J19,List!$E$3:$F$5,2,0)*P19 + T19*2 + S19*4 + U19*1000 + V19*100 +VLOOKUP(W19,List!$H$3:$I$13,2,0) - X19*L19*5 - IF(AD19="NA",0,AD19*100) - IF(AF19="NA",0,P19*2) - IF(AH19="X",P19*2,0) - IF(AI19="X",P19*2,0) - IF(AJ19="X",P19*2,0) - IF(AK19="X",L19*2,0) - IF(AL19="X",P19*2,0) - IF(AM19="X",P19*2,0) - IF(AN19="X",P19*2,0) - IF(AQ19="X",P19*2,0) - IF(AO19="X",P19*5,0)</f>
        <v>786.0600000000004</v>
      </c>
      <c r="D19" s="64">
        <f t="shared" si="0"/>
        <v>786.0600000000004</v>
      </c>
      <c r="E19" s="93">
        <f t="shared" si="1"/>
        <v>9.6356097668579346E-3</v>
      </c>
      <c r="F19" s="64">
        <f t="shared" si="2"/>
        <v>19</v>
      </c>
      <c r="G19" s="28">
        <v>4.16</v>
      </c>
      <c r="H19" s="28">
        <v>2</v>
      </c>
      <c r="I19" s="28" t="s">
        <v>179</v>
      </c>
      <c r="J19" s="28" t="s">
        <v>83</v>
      </c>
      <c r="K19" s="3">
        <v>327</v>
      </c>
      <c r="L19" s="113">
        <v>86</v>
      </c>
      <c r="M19" s="113">
        <v>0</v>
      </c>
      <c r="N19" s="113">
        <v>0</v>
      </c>
      <c r="O19" s="113">
        <v>0</v>
      </c>
      <c r="P19" s="114">
        <v>1.34</v>
      </c>
      <c r="Q19" s="114">
        <v>0</v>
      </c>
      <c r="R19" s="114">
        <v>1.21</v>
      </c>
      <c r="S19" s="114">
        <v>11</v>
      </c>
      <c r="T19" s="114">
        <v>0</v>
      </c>
      <c r="U19" s="114">
        <v>0</v>
      </c>
      <c r="V19" s="114">
        <v>0</v>
      </c>
      <c r="W19" s="113">
        <v>6</v>
      </c>
      <c r="X19" s="75">
        <v>0</v>
      </c>
      <c r="Y19" s="107" t="s">
        <v>186</v>
      </c>
      <c r="Z19" s="36"/>
      <c r="AA19" s="38"/>
      <c r="AB19" s="36"/>
      <c r="AC19" s="36"/>
      <c r="AD19" s="82" t="s">
        <v>27</v>
      </c>
      <c r="AE19" s="36"/>
      <c r="AF19" s="38" t="s">
        <v>165</v>
      </c>
      <c r="AG19" s="36"/>
      <c r="AH19" s="38" t="s">
        <v>165</v>
      </c>
      <c r="AI19" s="38" t="s">
        <v>165</v>
      </c>
      <c r="AJ19" s="38" t="s">
        <v>165</v>
      </c>
      <c r="AK19" s="38" t="s">
        <v>165</v>
      </c>
      <c r="AL19" s="38" t="s">
        <v>165</v>
      </c>
      <c r="AM19" s="38" t="s">
        <v>165</v>
      </c>
      <c r="AN19" s="38" t="s">
        <v>165</v>
      </c>
      <c r="AO19" s="38" t="s">
        <v>165</v>
      </c>
      <c r="AP19" s="38"/>
      <c r="AQ19" s="38" t="s">
        <v>165</v>
      </c>
      <c r="AR19" s="36" t="s">
        <v>113</v>
      </c>
    </row>
    <row r="20" spans="1:44" x14ac:dyDescent="0.35">
      <c r="A20" s="32" t="s">
        <v>11</v>
      </c>
      <c r="B20" s="33" t="s">
        <v>31</v>
      </c>
      <c r="C20" s="64">
        <f>IF(G20=34.5,500*P20,50*P20) + IF(H20=3,10000*P20,50*P20) + 200*P20 + VLOOKUP(I20,List!$B$3:$C$5,2,0)*P20 + VLOOKUP(J20,List!$E$3:$F$5,2,0)*P20 + T20*2 + S20*4 + U20*1000 + V20*100 +VLOOKUP(W20,List!$H$3:$I$13,2,0) - X20*L20*5 - IF(AD20="NA",0,AD20*100) - IF(AF20="NA",0,P20*2) - IF(AH20="X",P20*2,0) - IF(AI20="X",P20*2,0) - IF(AJ20="X",P20*2,0) - IF(AK20="X",L20*2,0) - IF(AL20="X",P20*2,0) - IF(AM20="X",P20*2,0) - IF(AN20="X",P20*2,0) - IF(AQ20="X",P20*2,0) - IF(AO20="X",P20*5,0)</f>
        <v>1366.3099999999993</v>
      </c>
      <c r="D20" s="64">
        <f t="shared" si="0"/>
        <v>1366.3099999999993</v>
      </c>
      <c r="E20" s="93">
        <f t="shared" si="1"/>
        <v>1.6748377961676782E-2</v>
      </c>
      <c r="F20" s="64">
        <f t="shared" si="2"/>
        <v>17</v>
      </c>
      <c r="G20" s="28">
        <v>4.16</v>
      </c>
      <c r="H20" s="28">
        <v>2</v>
      </c>
      <c r="I20" s="28" t="s">
        <v>81</v>
      </c>
      <c r="J20" s="28" t="s">
        <v>83</v>
      </c>
      <c r="K20" s="3">
        <v>1347</v>
      </c>
      <c r="L20" s="113">
        <v>277</v>
      </c>
      <c r="M20" s="113">
        <v>0</v>
      </c>
      <c r="N20" s="113">
        <v>0</v>
      </c>
      <c r="O20" s="113">
        <v>0</v>
      </c>
      <c r="P20" s="114">
        <v>5.09</v>
      </c>
      <c r="Q20" s="114">
        <v>0.82</v>
      </c>
      <c r="R20" s="114">
        <v>3</v>
      </c>
      <c r="S20" s="114">
        <v>15</v>
      </c>
      <c r="T20" s="114">
        <v>0</v>
      </c>
      <c r="U20" s="114">
        <v>0</v>
      </c>
      <c r="V20" s="114">
        <v>0</v>
      </c>
      <c r="W20" s="113" t="s">
        <v>148</v>
      </c>
      <c r="X20" s="77">
        <v>0.05</v>
      </c>
      <c r="Y20" s="109" t="s">
        <v>177</v>
      </c>
      <c r="Z20" s="39"/>
      <c r="AA20" s="38"/>
      <c r="AB20" s="36"/>
      <c r="AC20" s="36"/>
      <c r="AD20" s="80">
        <v>0.25</v>
      </c>
      <c r="AE20" s="36"/>
      <c r="AF20" s="38" t="s">
        <v>165</v>
      </c>
      <c r="AG20" s="36"/>
      <c r="AH20" s="38" t="s">
        <v>165</v>
      </c>
      <c r="AI20" s="38" t="s">
        <v>165</v>
      </c>
      <c r="AJ20" s="38" t="s">
        <v>165</v>
      </c>
      <c r="AK20" s="38" t="s">
        <v>165</v>
      </c>
      <c r="AL20" s="38" t="s">
        <v>165</v>
      </c>
      <c r="AM20" s="38" t="s">
        <v>165</v>
      </c>
      <c r="AN20" s="38" t="s">
        <v>165</v>
      </c>
      <c r="AO20" s="38" t="s">
        <v>165</v>
      </c>
      <c r="AP20" s="38"/>
      <c r="AQ20" s="38" t="s">
        <v>165</v>
      </c>
      <c r="AR20" s="36" t="s">
        <v>113</v>
      </c>
    </row>
    <row r="21" spans="1:44" x14ac:dyDescent="0.35">
      <c r="A21" s="32" t="s">
        <v>1</v>
      </c>
      <c r="B21" s="33" t="s">
        <v>22</v>
      </c>
      <c r="C21" s="64">
        <f>IF(G21=34.5,500*P21,50*P21) + IF(H21=3,10000*P21,50*P21) + 200*P21 + VLOOKUP(I21,List!$B$3:$C$5,2,0)*P21 + VLOOKUP(J21,List!$E$3:$F$5,2,0)*P21 + T21*2 + S21*4 + U21*1000 + V21*100 +VLOOKUP(W21,List!$H$3:$I$13,2,0) - X21*L21*5 - IF(AD21="NA",0,AD21*100) - IF(AF21="NA",0,P21*2) - IF(AH21="X",P21*2,0) - IF(AI21="X",P21*2,0) - IF(AJ21="X",P21*2,0) - IF(AK21="X",L21*2,0) - IF(AL21="X",P21*2,0) - IF(AM21="X",P21*2,0) - IF(AN21="X",P21*2,0) - IF(AQ21="X",P21*2,0) - IF(AO21="X",P21*5,0)</f>
        <v>1533.1399999999996</v>
      </c>
      <c r="D21" s="64">
        <f t="shared" si="0"/>
        <v>1533.1399999999996</v>
      </c>
      <c r="E21" s="93">
        <f t="shared" si="1"/>
        <v>1.8793398414829101E-2</v>
      </c>
      <c r="F21" s="64">
        <f t="shared" si="2"/>
        <v>13</v>
      </c>
      <c r="G21" s="28">
        <v>4.16</v>
      </c>
      <c r="H21" s="28">
        <v>2</v>
      </c>
      <c r="I21" s="28" t="s">
        <v>179</v>
      </c>
      <c r="J21" s="28" t="s">
        <v>83</v>
      </c>
      <c r="K21" s="3">
        <v>1095</v>
      </c>
      <c r="L21" s="113">
        <v>452</v>
      </c>
      <c r="M21" s="113">
        <v>1</v>
      </c>
      <c r="N21" s="113">
        <v>0</v>
      </c>
      <c r="O21" s="113">
        <v>0</v>
      </c>
      <c r="P21" s="114">
        <v>7.46</v>
      </c>
      <c r="Q21" s="114">
        <v>0</v>
      </c>
      <c r="R21" s="114">
        <v>1.43</v>
      </c>
      <c r="S21" s="114">
        <v>58</v>
      </c>
      <c r="T21" s="114">
        <v>0</v>
      </c>
      <c r="U21" s="114">
        <v>0</v>
      </c>
      <c r="V21" s="114">
        <v>0</v>
      </c>
      <c r="W21" s="113" t="s">
        <v>148</v>
      </c>
      <c r="X21" s="75">
        <v>0</v>
      </c>
      <c r="Y21" s="109" t="s">
        <v>187</v>
      </c>
      <c r="Z21" s="36"/>
      <c r="AA21" s="38"/>
      <c r="AB21" s="36"/>
      <c r="AC21" s="38"/>
      <c r="AD21" s="81">
        <v>1</v>
      </c>
      <c r="AE21" s="36"/>
      <c r="AF21" s="38" t="s">
        <v>165</v>
      </c>
      <c r="AG21" s="36"/>
      <c r="AH21" s="38" t="s">
        <v>165</v>
      </c>
      <c r="AI21" s="38" t="s">
        <v>165</v>
      </c>
      <c r="AJ21" s="38" t="s">
        <v>165</v>
      </c>
      <c r="AK21" s="38" t="s">
        <v>165</v>
      </c>
      <c r="AL21" s="38" t="s">
        <v>165</v>
      </c>
      <c r="AM21" s="38" t="s">
        <v>165</v>
      </c>
      <c r="AN21" s="38" t="s">
        <v>165</v>
      </c>
      <c r="AO21" s="38" t="s">
        <v>165</v>
      </c>
      <c r="AP21" s="38"/>
      <c r="AQ21" s="38" t="s">
        <v>165</v>
      </c>
      <c r="AR21" s="36" t="s">
        <v>113</v>
      </c>
    </row>
    <row r="22" spans="1:44" x14ac:dyDescent="0.35">
      <c r="A22" s="32" t="s">
        <v>10</v>
      </c>
      <c r="B22" s="33" t="s">
        <v>31</v>
      </c>
      <c r="C22" s="64">
        <f>IF(G22=34.5,500*P22,50*P22) + IF(H22=3,10000*P22,50*P22) + 200*P22 + VLOOKUP(I22,List!$B$3:$C$5,2,0)*P22 + VLOOKUP(J22,List!$E$3:$F$5,2,0)*P22 + T22*2 + S22*4 + U22*1000 + V22*100 +VLOOKUP(W22,List!$H$3:$I$13,2,0) - X22*L22*5 - IF(AD22="NA",0,AD22*100) - IF(AF22="NA",0,P22*2) - IF(AH22="X",P22*2,0) - IF(AI22="X",P22*2,0) - IF(AJ22="X",P22*2,0) - IF(AK22="X",L22*2,0) - IF(AL22="X",P22*2,0) - IF(AM22="X",P22*2,0) - IF(AN22="X",P22*2,0) - IF(AQ22="X",P22*2,0) - IF(AO22="X",P22*5,0)</f>
        <v>1485.1600000000005</v>
      </c>
      <c r="D22" s="64">
        <f t="shared" si="0"/>
        <v>1485.1600000000005</v>
      </c>
      <c r="E22" s="93">
        <f t="shared" si="1"/>
        <v>1.8205254308000317E-2</v>
      </c>
      <c r="F22" s="64">
        <f t="shared" si="2"/>
        <v>14</v>
      </c>
      <c r="G22" s="28">
        <v>4.16</v>
      </c>
      <c r="H22" s="28">
        <v>2</v>
      </c>
      <c r="I22" s="28" t="s">
        <v>179</v>
      </c>
      <c r="J22" s="28" t="s">
        <v>179</v>
      </c>
      <c r="K22" s="3">
        <v>889</v>
      </c>
      <c r="L22" s="113">
        <v>280</v>
      </c>
      <c r="M22" s="113">
        <v>0</v>
      </c>
      <c r="N22" s="113">
        <v>0</v>
      </c>
      <c r="O22" s="113">
        <v>0</v>
      </c>
      <c r="P22" s="114">
        <v>6.04</v>
      </c>
      <c r="Q22" s="114">
        <v>0.41</v>
      </c>
      <c r="R22" s="114">
        <v>3.55</v>
      </c>
      <c r="S22" s="114">
        <v>27</v>
      </c>
      <c r="T22" s="114">
        <v>0</v>
      </c>
      <c r="U22" s="114">
        <v>0</v>
      </c>
      <c r="V22" s="114">
        <v>0</v>
      </c>
      <c r="W22" s="113" t="s">
        <v>148</v>
      </c>
      <c r="X22" s="75">
        <v>0</v>
      </c>
      <c r="Y22" s="109" t="s">
        <v>177</v>
      </c>
      <c r="Z22" s="36"/>
      <c r="AA22" s="38"/>
      <c r="AB22" s="36"/>
      <c r="AC22" s="36"/>
      <c r="AD22" s="80">
        <v>0.5</v>
      </c>
      <c r="AE22" s="36"/>
      <c r="AF22" s="38" t="s">
        <v>165</v>
      </c>
      <c r="AG22" s="36"/>
      <c r="AH22" s="38" t="s">
        <v>165</v>
      </c>
      <c r="AI22" s="38" t="s">
        <v>165</v>
      </c>
      <c r="AJ22" s="38" t="s">
        <v>165</v>
      </c>
      <c r="AK22" s="38" t="s">
        <v>165</v>
      </c>
      <c r="AL22" s="38" t="s">
        <v>165</v>
      </c>
      <c r="AM22" s="38" t="s">
        <v>165</v>
      </c>
      <c r="AN22" s="38" t="s">
        <v>165</v>
      </c>
      <c r="AO22" s="38" t="s">
        <v>165</v>
      </c>
      <c r="AP22" s="38"/>
      <c r="AQ22" s="38" t="s">
        <v>165</v>
      </c>
      <c r="AR22" s="36" t="s">
        <v>113</v>
      </c>
    </row>
    <row r="23" spans="1:44" x14ac:dyDescent="0.35">
      <c r="A23" s="32" t="s">
        <v>46</v>
      </c>
      <c r="B23" s="33" t="s">
        <v>23</v>
      </c>
      <c r="C23" s="64">
        <f>IF(G23=34.5,500*P23,50*P23) + IF(H23=3,10000*P23,50*P23) + 200*P23 + VLOOKUP(I23,List!$B$3:$C$5,2,0)*P23 + VLOOKUP(J23,List!$E$3:$F$5,2,0)*P23 + T23*2 + S23*4 + U23*1000 + V23*100 +VLOOKUP(W23,List!$H$3:$I$13,2,0) - X23*L23*5 - IF(AD23="NA",0,AD23*100) - IF(AF23="NA",0,P23*2) - IF(AH23="X",P23*2,0) - IF(AI23="X",P23*2,0) - IF(AJ23="X",P23*2,0) - IF(AK23="X",L23*2,0) - IF(AL23="X",P23*2,0) - IF(AM23="X",P23*2,0) - IF(AN23="X",P23*2,0) - IF(AQ23="X",P23*2,0) - IF(AO23="X",P23*5,0)</f>
        <v>1483.3200000000002</v>
      </c>
      <c r="D23" s="64">
        <f t="shared" si="0"/>
        <v>1483.3200000000002</v>
      </c>
      <c r="E23" s="93">
        <f t="shared" si="1"/>
        <v>1.8182699386021049E-2</v>
      </c>
      <c r="F23" s="64">
        <f t="shared" si="2"/>
        <v>15</v>
      </c>
      <c r="G23" s="28">
        <v>4.16</v>
      </c>
      <c r="H23" s="28">
        <v>2</v>
      </c>
      <c r="I23" s="28" t="s">
        <v>179</v>
      </c>
      <c r="J23" s="28" t="s">
        <v>81</v>
      </c>
      <c r="K23" s="3">
        <v>1216</v>
      </c>
      <c r="L23" s="113">
        <v>340</v>
      </c>
      <c r="M23" s="113">
        <v>9</v>
      </c>
      <c r="N23" s="113">
        <v>2</v>
      </c>
      <c r="O23" s="113">
        <v>0</v>
      </c>
      <c r="P23" s="114">
        <v>5.33</v>
      </c>
      <c r="Q23" s="114">
        <v>1.6</v>
      </c>
      <c r="R23" s="114">
        <v>3.68</v>
      </c>
      <c r="S23" s="114">
        <v>45</v>
      </c>
      <c r="T23" s="114">
        <v>0</v>
      </c>
      <c r="U23" s="114">
        <v>0</v>
      </c>
      <c r="V23" s="114">
        <v>0</v>
      </c>
      <c r="W23" s="113">
        <v>10</v>
      </c>
      <c r="X23" s="77">
        <v>0.1</v>
      </c>
      <c r="Y23" s="109" t="s">
        <v>177</v>
      </c>
      <c r="Z23" s="39"/>
      <c r="AA23" s="38"/>
      <c r="AB23" s="36"/>
      <c r="AC23" s="36"/>
      <c r="AD23" s="81">
        <v>1</v>
      </c>
      <c r="AE23" s="36"/>
      <c r="AF23" s="38" t="s">
        <v>165</v>
      </c>
      <c r="AG23" s="36"/>
      <c r="AH23" s="38" t="s">
        <v>165</v>
      </c>
      <c r="AI23" s="38" t="s">
        <v>165</v>
      </c>
      <c r="AJ23" s="38" t="s">
        <v>165</v>
      </c>
      <c r="AK23" s="38" t="s">
        <v>165</v>
      </c>
      <c r="AL23" s="38" t="s">
        <v>165</v>
      </c>
      <c r="AM23" s="38" t="s">
        <v>165</v>
      </c>
      <c r="AN23" s="38" t="s">
        <v>165</v>
      </c>
      <c r="AO23" s="38" t="s">
        <v>165</v>
      </c>
      <c r="AP23" s="38"/>
      <c r="AQ23" s="38" t="s">
        <v>165</v>
      </c>
      <c r="AR23" s="36" t="s">
        <v>113</v>
      </c>
    </row>
    <row r="24" spans="1:44" x14ac:dyDescent="0.35">
      <c r="A24" s="32" t="s">
        <v>12</v>
      </c>
      <c r="B24" s="33" t="s">
        <v>23</v>
      </c>
      <c r="C24" s="64">
        <f>IF(G24=34.5,500*P24,50*P24) + IF(H24=3,10000*P24,50*P24) + 200*P24 + VLOOKUP(I24,List!$B$3:$C$5,2,0)*P24 + VLOOKUP(J24,List!$E$3:$F$5,2,0)*P24 + T24*2 + S24*4 + U24*1000 + V24*100 +VLOOKUP(W24,List!$H$3:$I$13,2,0) - X24*L24*5 - IF(AD24="NA",0,AD24*100) - IF(AF24="NA",0,P24*2) - IF(AH24="X",P24*2,0) - IF(AI24="X",P24*2,0) - IF(AJ24="X",P24*2,0) - IF(AK24="X",L24*2,0) - IF(AL24="X",P24*2,0) - IF(AM24="X",P24*2,0) - IF(AN24="X",P24*2,0) - IF(AQ24="X",P24*2,0) - IF(AO24="X",P24*5,0)</f>
        <v>639.5366666666672</v>
      </c>
      <c r="D24" s="64">
        <f t="shared" si="0"/>
        <v>639.5366666666672</v>
      </c>
      <c r="E24" s="93">
        <f t="shared" si="1"/>
        <v>7.8395106627955919E-3</v>
      </c>
      <c r="F24" s="64">
        <f t="shared" si="2"/>
        <v>20</v>
      </c>
      <c r="G24" s="28">
        <v>4.16</v>
      </c>
      <c r="H24" s="28">
        <v>2</v>
      </c>
      <c r="I24" s="28" t="s">
        <v>179</v>
      </c>
      <c r="J24" s="28" t="s">
        <v>179</v>
      </c>
      <c r="K24" s="3">
        <v>596</v>
      </c>
      <c r="L24" s="113">
        <v>178</v>
      </c>
      <c r="M24" s="113">
        <v>1</v>
      </c>
      <c r="N24" s="113">
        <v>0</v>
      </c>
      <c r="O24" s="113">
        <v>0</v>
      </c>
      <c r="P24" s="114">
        <v>3.03</v>
      </c>
      <c r="Q24" s="114">
        <v>0.15</v>
      </c>
      <c r="R24" s="114">
        <v>0.94</v>
      </c>
      <c r="S24" s="114">
        <v>8</v>
      </c>
      <c r="T24" s="114">
        <v>0</v>
      </c>
      <c r="U24" s="114">
        <v>0</v>
      </c>
      <c r="V24" s="114">
        <v>0</v>
      </c>
      <c r="W24" s="113" t="s">
        <v>148</v>
      </c>
      <c r="X24" s="75">
        <v>0</v>
      </c>
      <c r="Y24" s="109" t="s">
        <v>188</v>
      </c>
      <c r="Z24" s="36"/>
      <c r="AA24" s="38"/>
      <c r="AB24" s="36"/>
      <c r="AC24" s="36"/>
      <c r="AD24" s="80">
        <v>0.33333333333333331</v>
      </c>
      <c r="AE24" s="36"/>
      <c r="AF24" s="38" t="s">
        <v>165</v>
      </c>
      <c r="AG24" s="36"/>
      <c r="AH24" s="38" t="s">
        <v>165</v>
      </c>
      <c r="AI24" s="38" t="s">
        <v>165</v>
      </c>
      <c r="AJ24" s="38" t="s">
        <v>165</v>
      </c>
      <c r="AK24" s="38" t="s">
        <v>165</v>
      </c>
      <c r="AL24" s="38" t="s">
        <v>165</v>
      </c>
      <c r="AM24" s="38" t="s">
        <v>165</v>
      </c>
      <c r="AN24" s="38" t="s">
        <v>165</v>
      </c>
      <c r="AO24" s="38" t="s">
        <v>165</v>
      </c>
      <c r="AP24" s="38"/>
      <c r="AQ24" s="38" t="s">
        <v>165</v>
      </c>
      <c r="AR24" s="36" t="s">
        <v>113</v>
      </c>
    </row>
    <row r="25" spans="1:44" x14ac:dyDescent="0.35">
      <c r="A25" s="32" t="s">
        <v>9</v>
      </c>
      <c r="B25" s="33" t="s">
        <v>31</v>
      </c>
      <c r="C25" s="64">
        <f>IF(G25=34.5,500*P25,50*P25) + IF(H25=3,10000*P25,50*P25) + 200*P25 + VLOOKUP(I25,List!$B$3:$C$5,2,0)*P25 + VLOOKUP(J25,List!$E$3:$F$5,2,0)*P25 + T25*2 + S25*4 + U25*1000 + V25*100 +VLOOKUP(W25,List!$H$3:$I$13,2,0) - X25*L25*5 - IF(AD25="NA",0,AD25*100) - IF(AF25="NA",0,P25*2) - IF(AH25="X",P25*2,0) - IF(AI25="X",P25*2,0) - IF(AJ25="X",P25*2,0) - IF(AK25="X",L25*2,0) - IF(AL25="X",P25*2,0) - IF(AM25="X",P25*2,0) - IF(AN25="X",P25*2,0) - IF(AQ25="X",P25*2,0) - IF(AO25="X",P25*5,0)</f>
        <v>-4</v>
      </c>
      <c r="D25" s="64">
        <f t="shared" si="0"/>
        <v>0</v>
      </c>
      <c r="E25" s="93">
        <f t="shared" si="1"/>
        <v>-4.9032439085351907E-5</v>
      </c>
      <c r="F25" s="64">
        <f t="shared" si="2"/>
        <v>25</v>
      </c>
      <c r="G25" s="28">
        <v>4.16</v>
      </c>
      <c r="H25" s="28">
        <v>2</v>
      </c>
      <c r="I25" s="28" t="s">
        <v>83</v>
      </c>
      <c r="J25" s="28" t="s">
        <v>83</v>
      </c>
      <c r="K25" s="3">
        <v>28</v>
      </c>
      <c r="L25" s="113">
        <v>2</v>
      </c>
      <c r="M25" s="113">
        <v>0</v>
      </c>
      <c r="N25" s="113">
        <v>0</v>
      </c>
      <c r="O25" s="113">
        <v>0</v>
      </c>
      <c r="P25" s="114">
        <v>0</v>
      </c>
      <c r="Q25" s="114">
        <v>0</v>
      </c>
      <c r="R25" s="114">
        <v>0.84</v>
      </c>
      <c r="S25" s="114">
        <v>0</v>
      </c>
      <c r="T25" s="114">
        <v>0</v>
      </c>
      <c r="U25" s="114">
        <v>0</v>
      </c>
      <c r="V25" s="114">
        <v>0</v>
      </c>
      <c r="W25" s="113" t="s">
        <v>148</v>
      </c>
      <c r="X25" s="75">
        <v>0</v>
      </c>
      <c r="Y25" s="37" t="s">
        <v>77</v>
      </c>
      <c r="Z25" s="36"/>
      <c r="AA25" s="38"/>
      <c r="AB25" s="36"/>
      <c r="AC25" s="36"/>
      <c r="AD25" s="82" t="s">
        <v>27</v>
      </c>
      <c r="AE25" s="36"/>
      <c r="AF25" s="38" t="s">
        <v>165</v>
      </c>
      <c r="AG25" s="36"/>
      <c r="AH25" s="38" t="s">
        <v>165</v>
      </c>
      <c r="AI25" s="38" t="s">
        <v>165</v>
      </c>
      <c r="AJ25" s="38" t="s">
        <v>165</v>
      </c>
      <c r="AK25" s="38" t="s">
        <v>165</v>
      </c>
      <c r="AL25" s="38" t="s">
        <v>165</v>
      </c>
      <c r="AM25" s="38" t="s">
        <v>165</v>
      </c>
      <c r="AN25" s="38" t="s">
        <v>165</v>
      </c>
      <c r="AO25" s="38" t="s">
        <v>165</v>
      </c>
      <c r="AP25" s="38"/>
      <c r="AQ25" s="38" t="s">
        <v>165</v>
      </c>
      <c r="AR25" s="36" t="s">
        <v>113</v>
      </c>
    </row>
    <row r="26" spans="1:44" x14ac:dyDescent="0.35">
      <c r="A26" s="32" t="s">
        <v>47</v>
      </c>
      <c r="B26" s="33" t="s">
        <v>17</v>
      </c>
      <c r="C26" s="64">
        <f>IF(G26=34.5,500*P26,50*P26) + IF(H26=3,10000*P26,50*P26) + 200*P26 + VLOOKUP(I26,List!$B$3:$C$5,2,0)*P26 + VLOOKUP(J26,List!$E$3:$F$5,2,0)*P26 + T26*2 + S26*4 + U26*1000 + V26*100 +VLOOKUP(W26,List!$H$3:$I$13,2,0) - X26*L26*5 - IF(AD26="NA",0,AD26*100) - IF(AF26="NA",0,P26*2) - IF(AH26="X",P26*2,0) - IF(AI26="X",P26*2,0) - IF(AJ26="X",P26*2,0) - IF(AK26="X",L26*2,0) - IF(AL26="X",P26*2,0) - IF(AM26="X",P26*2,0) - IF(AN26="X",P26*2,0) - IF(AQ26="X",P26*2,0) - IF(AO26="X",P26*5,0)</f>
        <v>201.76000000000005</v>
      </c>
      <c r="D26" s="64">
        <f t="shared" si="0"/>
        <v>201.76000000000005</v>
      </c>
      <c r="E26" s="93">
        <f t="shared" si="1"/>
        <v>2.4731962274651504E-3</v>
      </c>
      <c r="F26" s="64">
        <f t="shared" si="2"/>
        <v>22</v>
      </c>
      <c r="G26" s="28">
        <v>4.16</v>
      </c>
      <c r="H26" s="28">
        <v>2</v>
      </c>
      <c r="I26" s="28" t="s">
        <v>83</v>
      </c>
      <c r="J26" s="28" t="s">
        <v>81</v>
      </c>
      <c r="K26" s="3">
        <v>3</v>
      </c>
      <c r="L26" s="113">
        <v>22</v>
      </c>
      <c r="M26" s="113">
        <v>0</v>
      </c>
      <c r="N26" s="113">
        <v>0</v>
      </c>
      <c r="O26" s="113">
        <v>0</v>
      </c>
      <c r="P26" s="113">
        <v>0.64</v>
      </c>
      <c r="Q26" s="113">
        <v>0</v>
      </c>
      <c r="R26" s="113">
        <v>0.02</v>
      </c>
      <c r="S26" s="113">
        <v>0</v>
      </c>
      <c r="T26" s="113">
        <v>0</v>
      </c>
      <c r="U26" s="113">
        <v>0</v>
      </c>
      <c r="V26" s="114">
        <v>0</v>
      </c>
      <c r="W26" s="113" t="s">
        <v>148</v>
      </c>
      <c r="X26" s="75">
        <v>0</v>
      </c>
      <c r="Y26" s="37" t="s">
        <v>77</v>
      </c>
      <c r="Z26" s="36"/>
      <c r="AA26" s="38"/>
      <c r="AB26" s="36"/>
      <c r="AC26" s="36"/>
      <c r="AD26" s="82" t="s">
        <v>27</v>
      </c>
      <c r="AE26" s="36"/>
      <c r="AF26" s="38" t="s">
        <v>165</v>
      </c>
      <c r="AG26" s="36"/>
      <c r="AH26" s="38" t="s">
        <v>165</v>
      </c>
      <c r="AI26" s="38" t="s">
        <v>165</v>
      </c>
      <c r="AJ26" s="38" t="s">
        <v>165</v>
      </c>
      <c r="AK26" s="38" t="s">
        <v>165</v>
      </c>
      <c r="AL26" s="38" t="s">
        <v>165</v>
      </c>
      <c r="AM26" s="38" t="s">
        <v>165</v>
      </c>
      <c r="AN26" s="38" t="s">
        <v>165</v>
      </c>
      <c r="AO26" s="38" t="s">
        <v>165</v>
      </c>
      <c r="AP26" s="38"/>
      <c r="AQ26" s="38" t="s">
        <v>165</v>
      </c>
      <c r="AR26" s="36" t="s">
        <v>113</v>
      </c>
    </row>
    <row r="27" spans="1:44" x14ac:dyDescent="0.35">
      <c r="A27" s="32" t="s">
        <v>48</v>
      </c>
      <c r="B27" s="33" t="s">
        <v>32</v>
      </c>
      <c r="C27" s="64">
        <f>IF(G27=34.5,500*P27,50*P27) + IF(H27=3,10000*P27,50*P27) + 200*P27 + VLOOKUP(I27,List!$B$3:$C$5,2,0)*P27 + VLOOKUP(J27,List!$E$3:$F$5,2,0)*P27 + T27*2 + S27*4 + U27*1000 + V27*100 +VLOOKUP(W27,List!$H$3:$I$13,2,0) - X27*L27*5 - IF(AD27="NA",0,AD27*100) - IF(AF27="NA",0,P27*2) - IF(AH27="X",P27*2,0) - IF(AI27="X",P27*2,0) - IF(AJ27="X",P27*2,0) - IF(AK27="X",L27*2,0) - IF(AL27="X",P27*2,0) - IF(AM27="X",P27*2,0) - IF(AN27="X",P27*2,0) - IF(AQ27="X",P27*2,0) - IF(AO27="X",P27*5,0)</f>
        <v>627.39999999999964</v>
      </c>
      <c r="D27" s="64">
        <f t="shared" si="0"/>
        <v>627.39999999999964</v>
      </c>
      <c r="E27" s="93">
        <f t="shared" si="1"/>
        <v>7.6907380705374421E-3</v>
      </c>
      <c r="F27" s="64">
        <f t="shared" si="2"/>
        <v>21</v>
      </c>
      <c r="G27" s="28">
        <v>4.16</v>
      </c>
      <c r="H27" s="28">
        <v>2</v>
      </c>
      <c r="I27" s="28" t="s">
        <v>83</v>
      </c>
      <c r="J27" s="28" t="s">
        <v>83</v>
      </c>
      <c r="K27" s="3">
        <v>0</v>
      </c>
      <c r="L27" s="113">
        <v>1</v>
      </c>
      <c r="M27" s="113">
        <v>0</v>
      </c>
      <c r="N27" s="113">
        <v>0</v>
      </c>
      <c r="O27" s="113">
        <v>0</v>
      </c>
      <c r="P27" s="113">
        <v>0.1</v>
      </c>
      <c r="Q27" s="113">
        <v>0</v>
      </c>
      <c r="R27" s="113">
        <v>0</v>
      </c>
      <c r="S27" s="113">
        <v>0</v>
      </c>
      <c r="T27" s="113">
        <v>0</v>
      </c>
      <c r="U27" s="113">
        <v>0</v>
      </c>
      <c r="V27" s="114">
        <v>0</v>
      </c>
      <c r="W27" s="113">
        <v>5</v>
      </c>
      <c r="X27" s="75">
        <v>0</v>
      </c>
      <c r="Y27" s="37" t="s">
        <v>77</v>
      </c>
      <c r="Z27" s="37" t="s">
        <v>27</v>
      </c>
      <c r="AA27" s="38"/>
      <c r="AB27" s="37" t="s">
        <v>27</v>
      </c>
      <c r="AC27" s="37" t="s">
        <v>27</v>
      </c>
      <c r="AD27" s="82" t="s">
        <v>27</v>
      </c>
      <c r="AE27" s="36"/>
      <c r="AF27" s="38" t="s">
        <v>165</v>
      </c>
      <c r="AG27" s="36"/>
      <c r="AH27" s="38" t="s">
        <v>165</v>
      </c>
      <c r="AI27" s="38" t="s">
        <v>165</v>
      </c>
      <c r="AJ27" s="38" t="s">
        <v>165</v>
      </c>
      <c r="AK27" s="38" t="s">
        <v>165</v>
      </c>
      <c r="AL27" s="38" t="s">
        <v>165</v>
      </c>
      <c r="AM27" s="38" t="s">
        <v>165</v>
      </c>
      <c r="AN27" s="38" t="s">
        <v>165</v>
      </c>
      <c r="AO27" s="39" t="s">
        <v>110</v>
      </c>
      <c r="AP27" s="38"/>
      <c r="AQ27" s="38" t="s">
        <v>165</v>
      </c>
      <c r="AR27" s="36" t="s">
        <v>113</v>
      </c>
    </row>
    <row r="28" spans="1:44" x14ac:dyDescent="0.35">
      <c r="A28" s="32" t="s">
        <v>49</v>
      </c>
      <c r="B28" s="33" t="s">
        <v>32</v>
      </c>
      <c r="C28" s="64">
        <f>IF(G28=34.5,500*P28,50*P28) + IF(H28=3,10000*P28,50*P28) + 200*P28 + VLOOKUP(I28,List!$B$3:$C$5,2,0)*P28 + VLOOKUP(J28,List!$E$3:$F$5,2,0)*P28 + T28*2 + S28*4 + U28*1000 + V28*100 +VLOOKUP(W28,List!$H$3:$I$13,2,0) - X28*L28*5 - IF(AD28="NA",0,AD28*100) - IF(AF28="NA",0,P28*2) - IF(AH28="X",P28*2,0) - IF(AI28="X",P28*2,0) - IF(AJ28="X",P28*2,0) - IF(AK28="X",L28*2,0) - IF(AL28="X",P28*2,0) - IF(AM28="X",P28*2,0) - IF(AN28="X",P28*2,0) - IF(AQ28="X",P28*2,0) - IF(AO28="X",P28*5,0)</f>
        <v>0</v>
      </c>
      <c r="D28" s="64">
        <f t="shared" si="0"/>
        <v>0</v>
      </c>
      <c r="E28" s="93">
        <f t="shared" si="1"/>
        <v>0</v>
      </c>
      <c r="F28" s="64">
        <f t="shared" si="2"/>
        <v>23</v>
      </c>
      <c r="G28" s="28">
        <v>4.16</v>
      </c>
      <c r="H28" s="28">
        <v>2</v>
      </c>
      <c r="I28" s="28" t="s">
        <v>83</v>
      </c>
      <c r="J28" s="28" t="s">
        <v>83</v>
      </c>
      <c r="K28" s="3">
        <v>0</v>
      </c>
      <c r="L28" s="113">
        <v>0</v>
      </c>
      <c r="M28" s="113">
        <v>0</v>
      </c>
      <c r="N28" s="113">
        <v>0</v>
      </c>
      <c r="O28" s="113">
        <v>0</v>
      </c>
      <c r="P28" s="113">
        <v>0</v>
      </c>
      <c r="Q28" s="113">
        <v>0</v>
      </c>
      <c r="R28" s="113">
        <v>0</v>
      </c>
      <c r="S28" s="113">
        <v>0</v>
      </c>
      <c r="T28" s="113">
        <v>0</v>
      </c>
      <c r="U28" s="113">
        <v>0</v>
      </c>
      <c r="V28" s="114">
        <v>0</v>
      </c>
      <c r="W28" s="113" t="s">
        <v>148</v>
      </c>
      <c r="X28" s="78">
        <v>1</v>
      </c>
      <c r="Y28" s="37" t="s">
        <v>77</v>
      </c>
      <c r="Z28" s="37" t="s">
        <v>27</v>
      </c>
      <c r="AA28" s="38"/>
      <c r="AB28" s="37" t="s">
        <v>27</v>
      </c>
      <c r="AC28" s="37" t="s">
        <v>27</v>
      </c>
      <c r="AD28" s="82" t="s">
        <v>27</v>
      </c>
      <c r="AE28" s="36"/>
      <c r="AF28" s="38" t="s">
        <v>165</v>
      </c>
      <c r="AG28" s="36"/>
      <c r="AH28" s="38" t="s">
        <v>165</v>
      </c>
      <c r="AI28" s="38" t="s">
        <v>165</v>
      </c>
      <c r="AJ28" s="38" t="s">
        <v>165</v>
      </c>
      <c r="AK28" s="38" t="s">
        <v>165</v>
      </c>
      <c r="AL28" s="38" t="s">
        <v>165</v>
      </c>
      <c r="AM28" s="38" t="s">
        <v>165</v>
      </c>
      <c r="AN28" s="38" t="s">
        <v>165</v>
      </c>
      <c r="AO28" s="39" t="s">
        <v>110</v>
      </c>
      <c r="AP28" s="37" t="s">
        <v>27</v>
      </c>
      <c r="AQ28" s="37" t="s">
        <v>27</v>
      </c>
      <c r="AR28" s="36" t="s">
        <v>113</v>
      </c>
    </row>
    <row r="29" spans="1:44" ht="15" thickBot="1" x14ac:dyDescent="0.4">
      <c r="A29" s="32" t="s">
        <v>50</v>
      </c>
      <c r="B29" s="33" t="s">
        <v>6</v>
      </c>
      <c r="C29" s="64">
        <f>IF(G29=34.5,500*P29,50*P29) + IF(H29=3,10000*P29,50*P29) + 200*P29 + VLOOKUP(I29,List!$B$3:$C$5,2,0)*P29 + VLOOKUP(J29,List!$E$3:$F$5,2,0)*P29 + T29*2 + S29*4 + U29*1000 + V29*100 +VLOOKUP(W29,List!$H$3:$I$13,2,0) - X29*L29*5 - IF(AD29="NA",0,AD29*100) - IF(AF29="NA",0,P29*2) - IF(AH29="X",P29*2,0) - IF(AI29="X",P29*2,0) - IF(AJ29="X",P29*2,0) - IF(AK29="X",L29*2,0) - IF(AL29="X",P29*2,0) - IF(AM29="X",P29*2,0) - IF(AN29="X",P29*2,0) - IF(AQ29="X",P29*2,0) - IF(AO29="X",P29*5,0)</f>
        <v>0</v>
      </c>
      <c r="D29" s="64">
        <f t="shared" si="0"/>
        <v>0</v>
      </c>
      <c r="E29" s="93">
        <f t="shared" si="1"/>
        <v>0</v>
      </c>
      <c r="F29" s="64">
        <f t="shared" si="2"/>
        <v>23</v>
      </c>
      <c r="G29" s="28">
        <v>4.16</v>
      </c>
      <c r="H29" s="28">
        <v>2</v>
      </c>
      <c r="I29" s="28" t="s">
        <v>83</v>
      </c>
      <c r="J29" s="28" t="s">
        <v>83</v>
      </c>
      <c r="K29" s="3">
        <v>2</v>
      </c>
      <c r="L29" s="117">
        <v>0</v>
      </c>
      <c r="M29" s="113">
        <v>0</v>
      </c>
      <c r="N29" s="117">
        <v>0</v>
      </c>
      <c r="O29" s="117">
        <v>0</v>
      </c>
      <c r="P29" s="117">
        <v>0</v>
      </c>
      <c r="Q29" s="117">
        <v>0</v>
      </c>
      <c r="R29" s="117">
        <v>0.03</v>
      </c>
      <c r="S29" s="117">
        <v>0</v>
      </c>
      <c r="T29" s="113">
        <v>0</v>
      </c>
      <c r="U29" s="113">
        <v>0</v>
      </c>
      <c r="V29" s="114">
        <v>0</v>
      </c>
      <c r="W29" s="113" t="s">
        <v>148</v>
      </c>
      <c r="X29" s="78">
        <v>1</v>
      </c>
      <c r="Y29" s="37" t="s">
        <v>77</v>
      </c>
      <c r="Z29" s="37" t="s">
        <v>27</v>
      </c>
      <c r="AA29" s="38"/>
      <c r="AB29" s="37" t="s">
        <v>27</v>
      </c>
      <c r="AC29" s="37" t="s">
        <v>27</v>
      </c>
      <c r="AD29" s="82" t="s">
        <v>27</v>
      </c>
      <c r="AE29" s="36"/>
      <c r="AF29" s="38" t="s">
        <v>165</v>
      </c>
      <c r="AG29" s="36"/>
      <c r="AH29" s="38" t="s">
        <v>165</v>
      </c>
      <c r="AI29" s="38" t="s">
        <v>165</v>
      </c>
      <c r="AJ29" s="38" t="s">
        <v>165</v>
      </c>
      <c r="AK29" s="38" t="s">
        <v>165</v>
      </c>
      <c r="AL29" s="38" t="s">
        <v>165</v>
      </c>
      <c r="AM29" s="38" t="s">
        <v>165</v>
      </c>
      <c r="AN29" s="38" t="s">
        <v>165</v>
      </c>
      <c r="AO29" s="38" t="s">
        <v>165</v>
      </c>
      <c r="AP29" s="37" t="s">
        <v>27</v>
      </c>
      <c r="AQ29" s="37" t="s">
        <v>27</v>
      </c>
      <c r="AR29" s="36" t="s">
        <v>113</v>
      </c>
    </row>
    <row r="30" spans="1:44" ht="15" thickBot="1" x14ac:dyDescent="0.4">
      <c r="A30" s="5"/>
      <c r="B30" s="6"/>
      <c r="C30" s="64">
        <f>SUM(C4:C29)</f>
        <v>81578.646190476211</v>
      </c>
      <c r="D30" s="64">
        <f>SUM(D4:D29)</f>
        <v>81828.903333333335</v>
      </c>
      <c r="E30" s="93">
        <f>SUM(E4:E29)</f>
        <v>1</v>
      </c>
      <c r="F30" s="94"/>
      <c r="G30" s="6"/>
      <c r="H30" s="6"/>
      <c r="I30" s="6"/>
      <c r="J30" s="6"/>
      <c r="K30" s="6"/>
      <c r="L30" s="31">
        <f t="shared" ref="L30:V30" si="3">SUM(L4:L29)</f>
        <v>9892</v>
      </c>
      <c r="M30" s="31">
        <f t="shared" si="3"/>
        <v>43</v>
      </c>
      <c r="N30" s="31">
        <f t="shared" si="3"/>
        <v>82</v>
      </c>
      <c r="O30" s="31">
        <f t="shared" si="3"/>
        <v>0</v>
      </c>
      <c r="P30" s="31">
        <f t="shared" si="3"/>
        <v>177.48</v>
      </c>
      <c r="Q30" s="31">
        <f t="shared" si="3"/>
        <v>32.92</v>
      </c>
      <c r="R30" s="31">
        <f t="shared" si="3"/>
        <v>54.080000000000005</v>
      </c>
      <c r="S30" s="28">
        <f t="shared" si="3"/>
        <v>565</v>
      </c>
      <c r="T30" s="47">
        <f t="shared" si="3"/>
        <v>0</v>
      </c>
      <c r="U30" s="30">
        <f t="shared" si="3"/>
        <v>0</v>
      </c>
      <c r="V30" s="30">
        <f t="shared" si="3"/>
        <v>7</v>
      </c>
      <c r="W30" s="29"/>
      <c r="X30" s="6"/>
      <c r="Y30" s="20"/>
      <c r="Z30" s="6"/>
      <c r="AA30" s="6"/>
      <c r="AB30" s="6"/>
      <c r="AC30" s="6"/>
      <c r="AD30" s="7"/>
      <c r="AP30" s="6"/>
      <c r="AQ30" s="6"/>
    </row>
    <row r="31" spans="1:44" x14ac:dyDescent="0.35">
      <c r="D31" s="69" t="s">
        <v>80</v>
      </c>
      <c r="E31" s="69"/>
      <c r="F31" s="69"/>
      <c r="G31" s="69"/>
      <c r="K31" s="68"/>
      <c r="L31" s="12"/>
      <c r="M31" s="12"/>
      <c r="N31" s="12"/>
      <c r="O31" s="12"/>
      <c r="P31" s="12"/>
      <c r="Q31" s="12"/>
      <c r="R31" s="12"/>
      <c r="S31" s="2"/>
      <c r="X31" s="148" t="s">
        <v>36</v>
      </c>
      <c r="Y31" s="149"/>
      <c r="Z31" s="150"/>
    </row>
    <row r="32" spans="1:44" x14ac:dyDescent="0.35">
      <c r="D32" s="65" t="s">
        <v>81</v>
      </c>
      <c r="E32" s="90"/>
      <c r="F32" s="90"/>
      <c r="G32" s="90"/>
      <c r="K32" s="68"/>
      <c r="L32" s="12"/>
      <c r="M32" s="12"/>
      <c r="N32" s="12"/>
      <c r="O32" s="12"/>
      <c r="P32" s="12"/>
      <c r="Q32" s="12"/>
      <c r="R32" s="12"/>
      <c r="X32" s="24"/>
      <c r="Y32" s="137" t="s">
        <v>53</v>
      </c>
      <c r="Z32" s="138"/>
    </row>
    <row r="33" spans="4:30" x14ac:dyDescent="0.35">
      <c r="D33" s="66" t="s">
        <v>82</v>
      </c>
      <c r="E33" s="91"/>
      <c r="F33" s="91"/>
      <c r="G33" s="91"/>
      <c r="K33" s="68"/>
      <c r="L33" s="12"/>
      <c r="M33" s="12"/>
      <c r="N33" s="12"/>
      <c r="O33" s="12"/>
      <c r="P33" s="12"/>
      <c r="Q33" s="12"/>
      <c r="R33" s="12"/>
      <c r="X33" s="25"/>
      <c r="Y33" s="137" t="s">
        <v>75</v>
      </c>
      <c r="Z33" s="138"/>
    </row>
    <row r="34" spans="4:30" x14ac:dyDescent="0.35">
      <c r="D34" s="67" t="s">
        <v>83</v>
      </c>
      <c r="E34" s="92"/>
      <c r="F34" s="92"/>
      <c r="G34" s="92"/>
      <c r="K34" s="68"/>
      <c r="L34" s="12"/>
      <c r="M34" s="12"/>
      <c r="N34" s="12"/>
      <c r="O34" s="12"/>
      <c r="P34" s="12"/>
      <c r="Q34" s="12"/>
      <c r="R34" s="12"/>
      <c r="X34" s="26"/>
      <c r="Y34" s="137" t="s">
        <v>101</v>
      </c>
      <c r="Z34" s="138"/>
      <c r="AD34" s="15"/>
    </row>
    <row r="35" spans="4:30" ht="15.65" customHeight="1" thickBot="1" x14ac:dyDescent="0.4">
      <c r="K35" s="15"/>
      <c r="L35" s="15"/>
      <c r="M35" s="15"/>
      <c r="N35" s="15"/>
      <c r="O35" s="15"/>
      <c r="P35" s="15"/>
      <c r="Q35" s="15"/>
      <c r="R35" s="15"/>
      <c r="X35" s="27"/>
      <c r="Y35" s="139" t="s">
        <v>76</v>
      </c>
      <c r="Z35" s="140"/>
    </row>
    <row r="36" spans="4:30" ht="43.5" x14ac:dyDescent="0.35">
      <c r="O36" s="49"/>
      <c r="P36" s="17" t="s">
        <v>119</v>
      </c>
      <c r="Q36" s="17" t="s">
        <v>120</v>
      </c>
      <c r="R36" s="17" t="s">
        <v>121</v>
      </c>
      <c r="S36" s="17" t="s">
        <v>117</v>
      </c>
    </row>
    <row r="37" spans="4:30" x14ac:dyDescent="0.35">
      <c r="O37" s="49"/>
      <c r="P37" s="17" t="s">
        <v>118</v>
      </c>
      <c r="Q37" s="17" t="s">
        <v>118</v>
      </c>
      <c r="R37" s="17" t="s">
        <v>118</v>
      </c>
      <c r="S37" s="17" t="s">
        <v>118</v>
      </c>
    </row>
    <row r="38" spans="4:30" x14ac:dyDescent="0.35">
      <c r="O38" s="50" t="s">
        <v>115</v>
      </c>
      <c r="P38" s="52">
        <f>SUM(P4:P6)</f>
        <v>16.010000000000002</v>
      </c>
      <c r="Q38" s="52">
        <f>SUM(Q4:Q6)</f>
        <v>12.92</v>
      </c>
      <c r="R38" s="52">
        <f>SUM(R4:R6)</f>
        <v>0.91</v>
      </c>
      <c r="S38" s="52">
        <f>SUM(P38:R38)</f>
        <v>29.84</v>
      </c>
    </row>
    <row r="39" spans="4:30" x14ac:dyDescent="0.35">
      <c r="O39" s="50" t="s">
        <v>116</v>
      </c>
      <c r="P39" s="52">
        <f>SUM(P7:P29)</f>
        <v>161.47</v>
      </c>
      <c r="Q39" s="52">
        <f>SUM(Q7:Q29)</f>
        <v>20</v>
      </c>
      <c r="R39" s="52">
        <f>SUM(R7:R29)</f>
        <v>53.170000000000009</v>
      </c>
      <c r="S39" s="52">
        <f>SUM(P39:R39)</f>
        <v>234.64000000000001</v>
      </c>
    </row>
    <row r="40" spans="4:30" x14ac:dyDescent="0.35">
      <c r="O40" s="50" t="s">
        <v>117</v>
      </c>
      <c r="P40" s="52">
        <f>SUM(P38:P39)</f>
        <v>177.48</v>
      </c>
      <c r="Q40" s="52">
        <f>SUM(Q38:Q39)</f>
        <v>32.92</v>
      </c>
      <c r="R40" s="52">
        <f>SUM(R38:R39)</f>
        <v>54.080000000000005</v>
      </c>
      <c r="S40" s="52">
        <f>SUM(P40:R40)</f>
        <v>264.47999999999996</v>
      </c>
    </row>
    <row r="41" spans="4:30" ht="43.5" x14ac:dyDescent="0.35">
      <c r="O41" s="49"/>
      <c r="P41" s="17" t="s">
        <v>122</v>
      </c>
      <c r="Q41" s="17" t="s">
        <v>122</v>
      </c>
      <c r="R41" s="17" t="s">
        <v>122</v>
      </c>
      <c r="S41" s="17" t="s">
        <v>122</v>
      </c>
    </row>
    <row r="42" spans="4:30" x14ac:dyDescent="0.35">
      <c r="O42" s="50" t="s">
        <v>115</v>
      </c>
      <c r="P42" s="51">
        <f t="shared" ref="P42:S44" si="4">P38/$S$40</f>
        <v>6.0533877797943149E-2</v>
      </c>
      <c r="Q42" s="51">
        <f t="shared" si="4"/>
        <v>4.8850574712643688E-2</v>
      </c>
      <c r="R42" s="51">
        <f t="shared" si="4"/>
        <v>3.4407138535995168E-3</v>
      </c>
      <c r="S42" s="51">
        <f t="shared" si="4"/>
        <v>0.11282516636418634</v>
      </c>
    </row>
    <row r="43" spans="4:30" x14ac:dyDescent="0.35">
      <c r="O43" s="50" t="s">
        <v>116</v>
      </c>
      <c r="P43" s="51">
        <f t="shared" si="4"/>
        <v>0.61051875378100429</v>
      </c>
      <c r="Q43" s="51">
        <f t="shared" si="4"/>
        <v>7.5620084694494868E-2</v>
      </c>
      <c r="R43" s="51">
        <f t="shared" si="4"/>
        <v>0.20103599516031465</v>
      </c>
      <c r="S43" s="51">
        <f t="shared" si="4"/>
        <v>0.88717483363581384</v>
      </c>
    </row>
    <row r="44" spans="4:30" x14ac:dyDescent="0.35">
      <c r="O44" s="50" t="s">
        <v>117</v>
      </c>
      <c r="P44" s="51">
        <f t="shared" si="4"/>
        <v>0.67105263157894746</v>
      </c>
      <c r="Q44" s="51">
        <f t="shared" si="4"/>
        <v>0.12447065940713856</v>
      </c>
      <c r="R44" s="51">
        <f t="shared" si="4"/>
        <v>0.20447670901391415</v>
      </c>
      <c r="S44" s="51">
        <f t="shared" si="4"/>
        <v>1</v>
      </c>
    </row>
    <row r="45" spans="4:30" ht="43.5" x14ac:dyDescent="0.35">
      <c r="O45" s="49"/>
      <c r="P45" s="17" t="s">
        <v>123</v>
      </c>
      <c r="Q45" s="17" t="s">
        <v>123</v>
      </c>
      <c r="R45" s="17" t="s">
        <v>123</v>
      </c>
      <c r="S45" s="17"/>
    </row>
    <row r="46" spans="4:30" x14ac:dyDescent="0.35">
      <c r="O46" s="50" t="s">
        <v>115</v>
      </c>
      <c r="P46" s="51">
        <f>P38/$S$38</f>
        <v>0.53652815013404831</v>
      </c>
      <c r="Q46" s="51">
        <f>Q38/$S$38</f>
        <v>0.43297587131367293</v>
      </c>
      <c r="R46" s="51">
        <f>R38/$S$38</f>
        <v>3.049597855227882E-2</v>
      </c>
      <c r="S46" s="53"/>
    </row>
    <row r="47" spans="4:30" ht="43.5" x14ac:dyDescent="0.35">
      <c r="O47" s="49"/>
      <c r="P47" s="17" t="s">
        <v>124</v>
      </c>
      <c r="Q47" s="17" t="s">
        <v>124</v>
      </c>
      <c r="R47" s="17" t="s">
        <v>124</v>
      </c>
      <c r="S47" s="17"/>
    </row>
    <row r="48" spans="4:30" x14ac:dyDescent="0.35">
      <c r="O48" s="50" t="s">
        <v>116</v>
      </c>
      <c r="P48" s="51">
        <f>P39/$S$39</f>
        <v>0.68816058643027611</v>
      </c>
      <c r="Q48" s="51">
        <f>Q39/$S$39</f>
        <v>8.5236958745311966E-2</v>
      </c>
      <c r="R48" s="51">
        <f>R39/$S$39</f>
        <v>0.22660245482441188</v>
      </c>
      <c r="S48" s="53"/>
    </row>
  </sheetData>
  <mergeCells count="8">
    <mergeCell ref="Y34:Z34"/>
    <mergeCell ref="Y35:Z35"/>
    <mergeCell ref="A1:W1"/>
    <mergeCell ref="X1:AG1"/>
    <mergeCell ref="AH1:AR1"/>
    <mergeCell ref="X31:Z31"/>
    <mergeCell ref="Y32:Z32"/>
    <mergeCell ref="Y33:Z33"/>
  </mergeCells>
  <conditionalFormatting sqref="C4:F29">
    <cfRule type="cellIs" dxfId="32" priority="1" operator="between">
      <formula>2999</formula>
      <formula>1201</formula>
    </cfRule>
    <cfRule type="cellIs" dxfId="31" priority="2" operator="lessThan">
      <formula>1200</formula>
    </cfRule>
    <cfRule type="cellIs" dxfId="30" priority="3" operator="greaterThan">
      <formula>3000</formula>
    </cfRule>
  </conditionalFormatting>
  <pageMargins left="0.7" right="0.7" top="0.75" bottom="0.75" header="0.3" footer="0.3"/>
  <pageSetup paperSize="17" scale="4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List!$E$3:$E$5</xm:f>
          </x14:formula1>
          <xm:sqref>J4:J29</xm:sqref>
        </x14:dataValidation>
        <x14:dataValidation type="list" allowBlank="1" showInputMessage="1" showErrorMessage="1">
          <x14:formula1>
            <xm:f>List!$B$3:$B$5</xm:f>
          </x14:formula1>
          <xm:sqref>I4:I29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48"/>
  <sheetViews>
    <sheetView topLeftCell="A11" workbookViewId="0">
      <pane xSplit="1" topLeftCell="B1" activePane="topRight" state="frozen"/>
      <selection pane="topRight" activeCell="D30" sqref="D30"/>
    </sheetView>
  </sheetViews>
  <sheetFormatPr defaultRowHeight="14.5" x14ac:dyDescent="0.35"/>
  <cols>
    <col min="1" max="1" width="21.81640625" style="1" customWidth="1"/>
    <col min="2" max="2" width="11.453125" style="2" customWidth="1"/>
    <col min="3" max="3" width="9.7265625" style="60" hidden="1" customWidth="1"/>
    <col min="4" max="4" width="9.7265625" style="60" customWidth="1"/>
    <col min="5" max="5" width="14" style="60" customWidth="1"/>
    <col min="6" max="6" width="9.7265625" style="60" customWidth="1"/>
    <col min="7" max="7" width="9.7265625" style="2" customWidth="1"/>
    <col min="8" max="8" width="8" style="2" customWidth="1"/>
    <col min="9" max="9" width="11.453125" style="2" customWidth="1"/>
    <col min="10" max="10" width="10" style="2" customWidth="1"/>
    <col min="11" max="11" width="12.1796875" style="2" customWidth="1"/>
    <col min="12" max="12" width="9.1796875" customWidth="1"/>
    <col min="13" max="13" width="11.81640625" customWidth="1"/>
    <col min="14" max="15" width="9.1796875" customWidth="1"/>
    <col min="16" max="17" width="11.7265625" customWidth="1"/>
    <col min="18" max="18" width="11.453125" customWidth="1"/>
    <col min="19" max="23" width="14" customWidth="1"/>
    <col min="24" max="24" width="13" customWidth="1"/>
    <col min="25" max="25" width="11.1796875" style="16" customWidth="1"/>
    <col min="26" max="26" width="11.1796875" style="2" bestFit="1" customWidth="1"/>
    <col min="27" max="28" width="10.26953125" style="2" customWidth="1"/>
    <col min="29" max="29" width="13.7265625" style="2" customWidth="1"/>
    <col min="30" max="30" width="12" customWidth="1"/>
    <col min="31" max="31" width="13.26953125" customWidth="1"/>
    <col min="32" max="33" width="10.7265625" customWidth="1"/>
    <col min="34" max="41" width="12.81640625" customWidth="1"/>
    <col min="42" max="43" width="11" customWidth="1"/>
    <col min="44" max="44" width="12.81640625" customWidth="1"/>
  </cols>
  <sheetData>
    <row r="1" spans="1:44" x14ac:dyDescent="0.35">
      <c r="A1" s="141" t="s">
        <v>102</v>
      </c>
      <c r="B1" s="141"/>
      <c r="C1" s="141"/>
      <c r="D1" s="141"/>
      <c r="E1" s="141"/>
      <c r="F1" s="141"/>
      <c r="G1" s="141"/>
      <c r="H1" s="141"/>
      <c r="I1" s="141"/>
      <c r="J1" s="141"/>
      <c r="K1" s="141"/>
      <c r="L1" s="141"/>
      <c r="M1" s="141"/>
      <c r="N1" s="141"/>
      <c r="O1" s="141"/>
      <c r="P1" s="141"/>
      <c r="Q1" s="141"/>
      <c r="R1" s="141"/>
      <c r="S1" s="141"/>
      <c r="T1" s="141"/>
      <c r="U1" s="141"/>
      <c r="V1" s="141"/>
      <c r="W1" s="141"/>
      <c r="X1" s="142" t="s">
        <v>88</v>
      </c>
      <c r="Y1" s="143"/>
      <c r="Z1" s="143"/>
      <c r="AA1" s="143"/>
      <c r="AB1" s="143"/>
      <c r="AC1" s="143"/>
      <c r="AD1" s="143"/>
      <c r="AE1" s="143"/>
      <c r="AF1" s="143"/>
      <c r="AG1" s="144"/>
      <c r="AH1" s="145" t="s">
        <v>92</v>
      </c>
      <c r="AI1" s="146"/>
      <c r="AJ1" s="146"/>
      <c r="AK1" s="146"/>
      <c r="AL1" s="146"/>
      <c r="AM1" s="146"/>
      <c r="AN1" s="146"/>
      <c r="AO1" s="146"/>
      <c r="AP1" s="146"/>
      <c r="AQ1" s="146"/>
      <c r="AR1" s="147"/>
    </row>
    <row r="2" spans="1:44" x14ac:dyDescent="0.35">
      <c r="A2" s="118" t="s">
        <v>154</v>
      </c>
      <c r="B2" s="118"/>
      <c r="C2" s="118"/>
      <c r="D2" s="118"/>
      <c r="E2" s="118"/>
      <c r="F2" s="118"/>
      <c r="G2" s="118" t="s">
        <v>153</v>
      </c>
      <c r="H2" s="118" t="s">
        <v>153</v>
      </c>
      <c r="I2" s="118" t="s">
        <v>153</v>
      </c>
      <c r="J2" s="118" t="s">
        <v>153</v>
      </c>
      <c r="K2" s="118"/>
      <c r="L2" s="118" t="s">
        <v>153</v>
      </c>
      <c r="M2" s="118"/>
      <c r="N2" s="118"/>
      <c r="O2" s="118"/>
      <c r="P2" s="118" t="s">
        <v>153</v>
      </c>
      <c r="Q2" s="118"/>
      <c r="R2" s="118"/>
      <c r="S2" s="118" t="s">
        <v>153</v>
      </c>
      <c r="T2" s="118" t="s">
        <v>153</v>
      </c>
      <c r="U2" s="118" t="s">
        <v>153</v>
      </c>
      <c r="V2" s="118" t="s">
        <v>153</v>
      </c>
      <c r="W2" s="118" t="s">
        <v>153</v>
      </c>
      <c r="X2" s="71" t="s">
        <v>153</v>
      </c>
      <c r="Y2" s="72"/>
      <c r="Z2" s="72"/>
      <c r="AA2" s="72"/>
      <c r="AB2" s="72"/>
      <c r="AC2" s="73"/>
      <c r="AD2" s="72" t="s">
        <v>153</v>
      </c>
      <c r="AE2" s="72"/>
      <c r="AF2" s="72" t="s">
        <v>153</v>
      </c>
      <c r="AG2" s="74"/>
      <c r="AH2" s="119" t="s">
        <v>153</v>
      </c>
      <c r="AI2" s="120" t="s">
        <v>153</v>
      </c>
      <c r="AJ2" s="120" t="s">
        <v>153</v>
      </c>
      <c r="AK2" s="120" t="s">
        <v>153</v>
      </c>
      <c r="AL2" s="120" t="s">
        <v>153</v>
      </c>
      <c r="AM2" s="120" t="s">
        <v>153</v>
      </c>
      <c r="AN2" s="120" t="s">
        <v>153</v>
      </c>
      <c r="AO2" s="120"/>
      <c r="AP2" s="120"/>
      <c r="AQ2" s="120"/>
      <c r="AR2" s="121"/>
    </row>
    <row r="3" spans="1:44" s="18" customFormat="1" ht="87" x14ac:dyDescent="0.35">
      <c r="A3" s="17" t="s">
        <v>24</v>
      </c>
      <c r="B3" s="17" t="s">
        <v>26</v>
      </c>
      <c r="C3" s="17" t="s">
        <v>171</v>
      </c>
      <c r="D3" s="17" t="s">
        <v>171</v>
      </c>
      <c r="E3" s="17" t="s">
        <v>169</v>
      </c>
      <c r="F3" s="17" t="s">
        <v>170</v>
      </c>
      <c r="G3" s="17" t="s">
        <v>25</v>
      </c>
      <c r="H3" s="17" t="s">
        <v>84</v>
      </c>
      <c r="I3" s="17" t="s">
        <v>146</v>
      </c>
      <c r="J3" s="17" t="s">
        <v>147</v>
      </c>
      <c r="K3" s="17" t="s">
        <v>85</v>
      </c>
      <c r="L3" s="17" t="s">
        <v>112</v>
      </c>
      <c r="M3" s="17" t="s">
        <v>125</v>
      </c>
      <c r="N3" s="17" t="s">
        <v>126</v>
      </c>
      <c r="O3" s="17" t="s">
        <v>127</v>
      </c>
      <c r="P3" s="17" t="s">
        <v>105</v>
      </c>
      <c r="Q3" s="17" t="s">
        <v>106</v>
      </c>
      <c r="R3" s="17" t="s">
        <v>52</v>
      </c>
      <c r="S3" s="17" t="s">
        <v>51</v>
      </c>
      <c r="T3" s="17" t="s">
        <v>86</v>
      </c>
      <c r="U3" s="17" t="s">
        <v>114</v>
      </c>
      <c r="V3" s="17" t="s">
        <v>87</v>
      </c>
      <c r="W3" s="17" t="s">
        <v>149</v>
      </c>
      <c r="X3" s="22" t="s">
        <v>152</v>
      </c>
      <c r="Y3" s="22" t="s">
        <v>34</v>
      </c>
      <c r="Z3" s="22" t="s">
        <v>78</v>
      </c>
      <c r="AA3" s="22" t="s">
        <v>74</v>
      </c>
      <c r="AB3" s="22" t="s">
        <v>79</v>
      </c>
      <c r="AC3" s="21" t="s">
        <v>89</v>
      </c>
      <c r="AD3" s="22" t="s">
        <v>54</v>
      </c>
      <c r="AE3" s="22" t="s">
        <v>91</v>
      </c>
      <c r="AF3" s="23" t="s">
        <v>90</v>
      </c>
      <c r="AG3" s="23" t="s">
        <v>100</v>
      </c>
      <c r="AH3" s="19" t="s">
        <v>93</v>
      </c>
      <c r="AI3" s="19" t="s">
        <v>94</v>
      </c>
      <c r="AJ3" s="19" t="s">
        <v>95</v>
      </c>
      <c r="AK3" s="19" t="s">
        <v>103</v>
      </c>
      <c r="AL3" s="19" t="s">
        <v>172</v>
      </c>
      <c r="AM3" s="19" t="s">
        <v>97</v>
      </c>
      <c r="AN3" s="19" t="s">
        <v>104</v>
      </c>
      <c r="AO3" s="19" t="s">
        <v>108</v>
      </c>
      <c r="AP3" s="17" t="s">
        <v>37</v>
      </c>
      <c r="AQ3" s="17" t="s">
        <v>98</v>
      </c>
      <c r="AR3" s="19" t="s">
        <v>99</v>
      </c>
    </row>
    <row r="4" spans="1:44" x14ac:dyDescent="0.35">
      <c r="A4" s="32" t="s">
        <v>18</v>
      </c>
      <c r="B4" s="33" t="s">
        <v>107</v>
      </c>
      <c r="C4" s="64">
        <f>IF(G4=34.5,500*P4,50*P4) + IF(H4=3,10000*P4,50*P4) + 200*P4 + VLOOKUP(I4,List!$B$3:$C$5,2,0)*P4 + VLOOKUP(J4,List!$E$3:$F$5,2,0)*P4 + T4*2 + S4*4 + U4*1000 + V4*100 +VLOOKUP(W4,List!$H$3:$I$13,2,0) - X4*L4*5 - IF(AD4="NA",0,AD4*100) - IF(AF4="NA",0,P4*2) - IF(AH4="X",P4*2,0) - IF(AI4="X",P4*2,0) - IF(AJ4="X",P4*2,0) - IF(AK4="X",L4*2,0) - IF(AL4="X",P4*2,0) - IF(AM4="X",P4*2,0) - IF(AN4="X",P4*2,0) - IF(AQ4="X",P4*2,0) - IF(AO4="X",P4*5,0)</f>
        <v>31214.880000000005</v>
      </c>
      <c r="D4" s="64">
        <f>IF(C4&lt;0,0,C4)</f>
        <v>31214.880000000005</v>
      </c>
      <c r="E4" s="93">
        <f>C4/$C$30</f>
        <v>0.35402236659386932</v>
      </c>
      <c r="F4" s="64">
        <f>RANK(C4,$C$4:$C$29)</f>
        <v>1</v>
      </c>
      <c r="G4" s="28">
        <v>34.5</v>
      </c>
      <c r="H4" s="28">
        <v>3</v>
      </c>
      <c r="I4" s="28" t="s">
        <v>81</v>
      </c>
      <c r="J4" s="28" t="s">
        <v>81</v>
      </c>
      <c r="K4" s="110">
        <v>3489</v>
      </c>
      <c r="L4" s="111">
        <v>89</v>
      </c>
      <c r="M4" s="111">
        <v>0</v>
      </c>
      <c r="N4" s="111">
        <v>0</v>
      </c>
      <c r="O4" s="111">
        <v>0</v>
      </c>
      <c r="P4" s="116">
        <v>2.82</v>
      </c>
      <c r="Q4" s="116">
        <v>0</v>
      </c>
      <c r="R4" s="116">
        <v>0.02</v>
      </c>
      <c r="S4" s="116">
        <v>0</v>
      </c>
      <c r="T4" s="116">
        <v>0</v>
      </c>
      <c r="U4" s="116">
        <v>0</v>
      </c>
      <c r="V4" s="114">
        <v>0</v>
      </c>
      <c r="W4" s="113">
        <v>4</v>
      </c>
      <c r="X4" s="75">
        <v>0</v>
      </c>
      <c r="Y4" s="37" t="s">
        <v>77</v>
      </c>
      <c r="Z4" s="36"/>
      <c r="AA4" s="37" t="s">
        <v>27</v>
      </c>
      <c r="AB4" s="36"/>
      <c r="AC4" s="38"/>
      <c r="AD4" s="83" t="s">
        <v>27</v>
      </c>
      <c r="AE4" s="38"/>
      <c r="AF4" s="38" t="s">
        <v>165</v>
      </c>
      <c r="AG4" s="39"/>
      <c r="AH4" s="38" t="s">
        <v>165</v>
      </c>
      <c r="AI4" s="38" t="s">
        <v>165</v>
      </c>
      <c r="AJ4" s="38" t="s">
        <v>165</v>
      </c>
      <c r="AK4" s="38" t="s">
        <v>165</v>
      </c>
      <c r="AL4" s="38" t="s">
        <v>165</v>
      </c>
      <c r="AM4" s="38" t="s">
        <v>165</v>
      </c>
      <c r="AN4" s="38" t="s">
        <v>165</v>
      </c>
      <c r="AO4" s="37" t="s">
        <v>27</v>
      </c>
      <c r="AP4" s="40"/>
      <c r="AQ4" s="38" t="s">
        <v>165</v>
      </c>
      <c r="AR4" s="36" t="s">
        <v>113</v>
      </c>
    </row>
    <row r="5" spans="1:44" x14ac:dyDescent="0.35">
      <c r="A5" s="32" t="s">
        <v>19</v>
      </c>
      <c r="B5" s="33" t="s">
        <v>107</v>
      </c>
      <c r="C5" s="64">
        <f>IF(G5=34.5,500*P5,50*P5) + IF(H5=3,10000*P5,50*P5) + 200*P5 + VLOOKUP(I5,List!$B$3:$C$5,2,0)*P5 + VLOOKUP(J5,List!$E$3:$F$5,2,0)*P5 + T5*2 + S5*4 + U5*1000 + V5*100 +VLOOKUP(W5,List!$H$3:$I$13,2,0) - X5*L5*5 - IF(AD5="NA",0,AD5*100) - IF(AF5="NA",0,P5*2) - IF(AH5="X",P5*2,0) - IF(AI5="X",P5*2,0) - IF(AJ5="X",P5*2,0) - IF(AK5="X",L5*2,0) - IF(AL5="X",P5*2,0) - IF(AM5="X",P5*2,0) - IF(AN5="X",P5*2,0) - IF(AQ5="X",P5*2,0) - IF(AO5="X",P5*5,0)</f>
        <v>6122.3366666666652</v>
      </c>
      <c r="D5" s="64">
        <f t="shared" ref="D5:D29" si="0">IF(C5&lt;0,0,C5)</f>
        <v>6122.3366666666652</v>
      </c>
      <c r="E5" s="93">
        <f t="shared" ref="E5:E29" si="1">C5/$C$30</f>
        <v>6.943624693792684E-2</v>
      </c>
      <c r="F5" s="64">
        <f t="shared" ref="F5:F29" si="2">RANK(C5,$C$4:$C$29)</f>
        <v>4</v>
      </c>
      <c r="G5" s="28">
        <v>34.5</v>
      </c>
      <c r="H5" s="28">
        <v>2</v>
      </c>
      <c r="I5" s="28" t="s">
        <v>179</v>
      </c>
      <c r="J5" s="28" t="s">
        <v>81</v>
      </c>
      <c r="K5" s="3">
        <v>9519</v>
      </c>
      <c r="L5" s="113">
        <v>602</v>
      </c>
      <c r="M5" s="113">
        <v>0</v>
      </c>
      <c r="N5" s="113">
        <v>8</v>
      </c>
      <c r="O5" s="113">
        <v>0</v>
      </c>
      <c r="P5" s="114">
        <v>8.6300000000000008</v>
      </c>
      <c r="Q5" s="114">
        <v>8.5399999999999991</v>
      </c>
      <c r="R5" s="114">
        <v>0.39</v>
      </c>
      <c r="S5" s="114">
        <v>0</v>
      </c>
      <c r="T5" s="114">
        <v>0</v>
      </c>
      <c r="U5" s="114">
        <v>0</v>
      </c>
      <c r="V5" s="114">
        <v>0</v>
      </c>
      <c r="W5" s="113">
        <v>1</v>
      </c>
      <c r="X5" s="106">
        <v>0.35</v>
      </c>
      <c r="Y5" s="37" t="s">
        <v>77</v>
      </c>
      <c r="Z5" s="39"/>
      <c r="AA5" s="37" t="s">
        <v>27</v>
      </c>
      <c r="AB5" s="36"/>
      <c r="AC5" s="36"/>
      <c r="AD5" s="80">
        <v>0.33333333333333331</v>
      </c>
      <c r="AE5" s="38"/>
      <c r="AF5" s="38" t="s">
        <v>165</v>
      </c>
      <c r="AG5" s="39"/>
      <c r="AH5" s="38" t="s">
        <v>165</v>
      </c>
      <c r="AI5" s="38" t="s">
        <v>165</v>
      </c>
      <c r="AJ5" s="38" t="s">
        <v>165</v>
      </c>
      <c r="AK5" s="38" t="s">
        <v>165</v>
      </c>
      <c r="AL5" s="38" t="s">
        <v>165</v>
      </c>
      <c r="AM5" s="38" t="s">
        <v>165</v>
      </c>
      <c r="AN5" s="38" t="s">
        <v>165</v>
      </c>
      <c r="AO5" s="37" t="s">
        <v>27</v>
      </c>
      <c r="AP5" s="38"/>
      <c r="AQ5" s="38" t="s">
        <v>165</v>
      </c>
      <c r="AR5" s="36" t="s">
        <v>113</v>
      </c>
    </row>
    <row r="6" spans="1:44" x14ac:dyDescent="0.35">
      <c r="A6" s="32" t="s">
        <v>20</v>
      </c>
      <c r="B6" s="33" t="s">
        <v>107</v>
      </c>
      <c r="C6" s="64">
        <f>IF(G6=34.5,500*P6,50*P6) + IF(H6=3,10000*P6,50*P6) + 200*P6 + VLOOKUP(I6,List!$B$3:$C$5,2,0)*P6 + VLOOKUP(J6,List!$E$3:$F$5,2,0)*P6 + T6*2 + S6*4 + U6*1000 + V6*100 +VLOOKUP(W6,List!$H$3:$I$13,2,0) - X6*L6*5 - IF(AD6="NA",0,AD6*100) - IF(AF6="NA",0,P6*2) - IF(AH6="X",P6*2,0) - IF(AI6="X",P6*2,0) - IF(AJ6="X",P6*2,0) - IF(AK6="X",L6*2,0) - IF(AL6="X",P6*2,0) - IF(AM6="X",P6*2,0) - IF(AN6="X",P6*2,0) - IF(AQ6="X",P6*2,0) - IF(AO6="X",P6*5,0)</f>
        <v>6890.9800000000014</v>
      </c>
      <c r="D6" s="64">
        <f t="shared" si="0"/>
        <v>6890.9800000000014</v>
      </c>
      <c r="E6" s="93">
        <f t="shared" si="1"/>
        <v>7.815378587875467E-2</v>
      </c>
      <c r="F6" s="64">
        <f t="shared" si="2"/>
        <v>3</v>
      </c>
      <c r="G6" s="28">
        <v>34.5</v>
      </c>
      <c r="H6" s="28">
        <v>2</v>
      </c>
      <c r="I6" s="28" t="s">
        <v>179</v>
      </c>
      <c r="J6" s="28" t="s">
        <v>81</v>
      </c>
      <c r="K6" s="3">
        <v>11589</v>
      </c>
      <c r="L6" s="113">
        <v>236</v>
      </c>
      <c r="M6" s="113">
        <v>0</v>
      </c>
      <c r="N6" s="113">
        <v>20</v>
      </c>
      <c r="O6" s="113">
        <v>0</v>
      </c>
      <c r="P6" s="115">
        <v>7.62</v>
      </c>
      <c r="Q6" s="114">
        <v>1.32</v>
      </c>
      <c r="R6" s="114">
        <v>0.5</v>
      </c>
      <c r="S6" s="114">
        <v>0</v>
      </c>
      <c r="T6" s="114">
        <v>0</v>
      </c>
      <c r="U6" s="114">
        <v>0</v>
      </c>
      <c r="V6" s="114">
        <v>0</v>
      </c>
      <c r="W6" s="113">
        <v>2</v>
      </c>
      <c r="X6" s="77">
        <v>7.0000000000000007E-2</v>
      </c>
      <c r="Y6" s="37" t="s">
        <v>77</v>
      </c>
      <c r="Z6" s="39"/>
      <c r="AA6" s="37" t="s">
        <v>27</v>
      </c>
      <c r="AB6" s="36"/>
      <c r="AC6" s="36"/>
      <c r="AD6" s="80">
        <v>0</v>
      </c>
      <c r="AE6" s="38"/>
      <c r="AF6" s="38" t="s">
        <v>165</v>
      </c>
      <c r="AG6" s="39"/>
      <c r="AH6" s="38" t="s">
        <v>165</v>
      </c>
      <c r="AI6" s="38" t="s">
        <v>165</v>
      </c>
      <c r="AJ6" s="38" t="s">
        <v>165</v>
      </c>
      <c r="AK6" s="38" t="s">
        <v>165</v>
      </c>
      <c r="AL6" s="38" t="s">
        <v>165</v>
      </c>
      <c r="AM6" s="38" t="s">
        <v>165</v>
      </c>
      <c r="AN6" s="38" t="s">
        <v>165</v>
      </c>
      <c r="AO6" s="37" t="s">
        <v>27</v>
      </c>
      <c r="AP6" s="38"/>
      <c r="AQ6" s="38" t="s">
        <v>165</v>
      </c>
      <c r="AR6" s="36" t="s">
        <v>113</v>
      </c>
    </row>
    <row r="7" spans="1:44" s="16" customFormat="1" x14ac:dyDescent="0.35">
      <c r="A7" s="34" t="s">
        <v>0</v>
      </c>
      <c r="B7" s="35" t="s">
        <v>22</v>
      </c>
      <c r="C7" s="64">
        <f>IF(G7=34.5,500*P7,50*P7) + IF(H7=3,10000*P7,50*P7) + 200*P7 + VLOOKUP(I7,List!$B$3:$C$5,2,0)*P7 + VLOOKUP(J7,List!$E$3:$F$5,2,0)*P7 + T7*2 + S7*4 + U7*1000 + V7*100 +VLOOKUP(W7,List!$H$3:$I$13,2,0) - X7*L7*5 - IF(AD7="NA",0,AD7*100) - IF(AF7="NA",0,P7*2) - IF(AH7="X",P7*2,0) - IF(AI7="X",P7*2,0) - IF(AJ7="X",P7*2,0) - IF(AK7="X",L7*2,0) - IF(AL7="X",P7*2,0) - IF(AM7="X",P7*2,0) - IF(AN7="X",P7*2,0) - IF(AQ7="X",P7*2,0) - IF(AO7="X",P7*5,0)</f>
        <v>962.02000000000044</v>
      </c>
      <c r="D7" s="64">
        <f t="shared" si="0"/>
        <v>962.02000000000044</v>
      </c>
      <c r="E7" s="93">
        <f t="shared" si="1"/>
        <v>1.0910713003241861E-2</v>
      </c>
      <c r="F7" s="64">
        <f t="shared" si="2"/>
        <v>18</v>
      </c>
      <c r="G7" s="31">
        <v>4.16</v>
      </c>
      <c r="H7" s="31">
        <v>2</v>
      </c>
      <c r="I7" s="28" t="s">
        <v>179</v>
      </c>
      <c r="J7" s="28" t="s">
        <v>81</v>
      </c>
      <c r="K7" s="113">
        <v>2051</v>
      </c>
      <c r="L7" s="113">
        <v>991</v>
      </c>
      <c r="M7" s="113">
        <v>21</v>
      </c>
      <c r="N7" s="113">
        <v>6</v>
      </c>
      <c r="O7" s="113">
        <v>0</v>
      </c>
      <c r="P7" s="114">
        <v>17.28</v>
      </c>
      <c r="Q7" s="114">
        <v>0.4</v>
      </c>
      <c r="R7" s="114">
        <v>1.8</v>
      </c>
      <c r="S7" s="115">
        <v>59</v>
      </c>
      <c r="T7" s="114">
        <v>0</v>
      </c>
      <c r="U7" s="114">
        <v>0</v>
      </c>
      <c r="V7" s="114">
        <v>0</v>
      </c>
      <c r="W7" s="113">
        <v>9</v>
      </c>
      <c r="X7" s="76">
        <v>0.9</v>
      </c>
      <c r="Y7" s="107" t="s">
        <v>174</v>
      </c>
      <c r="Z7" s="36"/>
      <c r="AA7" s="38"/>
      <c r="AB7" s="36"/>
      <c r="AC7" s="38"/>
      <c r="AD7" s="81">
        <v>1</v>
      </c>
      <c r="AE7" s="36"/>
      <c r="AF7" s="38" t="s">
        <v>165</v>
      </c>
      <c r="AG7" s="41"/>
      <c r="AH7" s="38" t="s">
        <v>165</v>
      </c>
      <c r="AI7" s="38" t="s">
        <v>165</v>
      </c>
      <c r="AJ7" s="38" t="s">
        <v>165</v>
      </c>
      <c r="AK7" s="38" t="s">
        <v>165</v>
      </c>
      <c r="AL7" s="38" t="s">
        <v>165</v>
      </c>
      <c r="AM7" s="38" t="s">
        <v>165</v>
      </c>
      <c r="AN7" s="38" t="s">
        <v>165</v>
      </c>
      <c r="AO7" s="39" t="s">
        <v>111</v>
      </c>
      <c r="AP7" s="38"/>
      <c r="AQ7" s="38" t="s">
        <v>165</v>
      </c>
      <c r="AR7" s="36" t="s">
        <v>113</v>
      </c>
    </row>
    <row r="8" spans="1:44" x14ac:dyDescent="0.35">
      <c r="A8" s="32" t="s">
        <v>41</v>
      </c>
      <c r="B8" s="33" t="s">
        <v>16</v>
      </c>
      <c r="C8" s="64">
        <f>IF(G8=34.5,500*P8,50*P8) + IF(H8=3,10000*P8,50*P8) + 200*P8 + VLOOKUP(I8,List!$B$3:$C$5,2,0)*P8 + VLOOKUP(J8,List!$E$3:$F$5,2,0)*P8 + T8*2 + S8*4 + U8*1000 + V8*100 +VLOOKUP(W8,List!$H$3:$I$13,2,0) - X8*L8*5 - IF(AD8="NA",0,AD8*100) - IF(AF8="NA",0,P8*2) - IF(AH8="X",P8*2,0) - IF(AI8="X",P8*2,0) - IF(AJ8="X",P8*2,0) - IF(AK8="X",L8*2,0) - IF(AL8="X",P8*2,0) - IF(AM8="X",P8*2,0) - IF(AN8="X",P8*2,0) - IF(AQ8="X",P8*2,0) - IF(AO8="X",P8*5,0)</f>
        <v>7721.2366666666676</v>
      </c>
      <c r="D8" s="64">
        <f t="shared" si="0"/>
        <v>7721.2366666666676</v>
      </c>
      <c r="E8" s="93">
        <f t="shared" si="1"/>
        <v>8.757011008098356E-2</v>
      </c>
      <c r="F8" s="64">
        <f t="shared" si="2"/>
        <v>2</v>
      </c>
      <c r="G8" s="28">
        <v>4.16</v>
      </c>
      <c r="H8" s="28">
        <v>2</v>
      </c>
      <c r="I8" s="28" t="s">
        <v>81</v>
      </c>
      <c r="J8" s="28" t="s">
        <v>81</v>
      </c>
      <c r="K8" s="3">
        <v>1525</v>
      </c>
      <c r="L8" s="113">
        <v>924</v>
      </c>
      <c r="M8" s="113">
        <v>0</v>
      </c>
      <c r="N8" s="113">
        <v>0</v>
      </c>
      <c r="O8" s="113">
        <v>0</v>
      </c>
      <c r="P8" s="114">
        <v>15.83</v>
      </c>
      <c r="Q8" s="114">
        <v>0</v>
      </c>
      <c r="R8" s="114">
        <v>8.09</v>
      </c>
      <c r="S8" s="115">
        <v>55</v>
      </c>
      <c r="T8" s="116">
        <v>0</v>
      </c>
      <c r="U8" s="116">
        <v>1</v>
      </c>
      <c r="V8" s="114">
        <v>0</v>
      </c>
      <c r="W8" s="113">
        <v>3</v>
      </c>
      <c r="X8" s="75">
        <v>0</v>
      </c>
      <c r="Y8" s="107" t="s">
        <v>175</v>
      </c>
      <c r="Z8" s="36"/>
      <c r="AA8" s="38"/>
      <c r="AB8" s="36"/>
      <c r="AC8" s="38"/>
      <c r="AD8" s="80">
        <v>0.33333333333333331</v>
      </c>
      <c r="AE8" s="36"/>
      <c r="AF8" s="38" t="s">
        <v>165</v>
      </c>
      <c r="AG8" s="36"/>
      <c r="AH8" s="38" t="s">
        <v>165</v>
      </c>
      <c r="AI8" s="38" t="s">
        <v>165</v>
      </c>
      <c r="AJ8" s="38" t="s">
        <v>165</v>
      </c>
      <c r="AK8" s="38" t="s">
        <v>165</v>
      </c>
      <c r="AL8" s="38" t="s">
        <v>165</v>
      </c>
      <c r="AM8" s="38" t="s">
        <v>165</v>
      </c>
      <c r="AN8" s="38" t="s">
        <v>165</v>
      </c>
      <c r="AO8" s="38" t="s">
        <v>165</v>
      </c>
      <c r="AP8" s="38"/>
      <c r="AQ8" s="38" t="s">
        <v>165</v>
      </c>
      <c r="AR8" s="36" t="s">
        <v>113</v>
      </c>
    </row>
    <row r="9" spans="1:44" x14ac:dyDescent="0.35">
      <c r="A9" s="32" t="s">
        <v>15</v>
      </c>
      <c r="B9" s="33" t="s">
        <v>28</v>
      </c>
      <c r="C9" s="64">
        <f>IF(G9=34.5,500*P9,50*P9) + IF(H9=3,10000*P9,50*P9) + 200*P9 + VLOOKUP(I9,List!$B$3:$C$5,2,0)*P9 + VLOOKUP(J9,List!$E$3:$F$5,2,0)*P9 + T9*2 + S9*4 + U9*1000 + V9*100 +VLOOKUP(W9,List!$H$3:$I$13,2,0) - X9*L9*5 - IF(AD9="NA",0,AD9*100) - IF(AF9="NA",0,P9*2) - IF(AH9="X",P9*2,0) - IF(AI9="X",P9*2,0) - IF(AJ9="X",P9*2,0) - IF(AK9="X",L9*2,0) - IF(AL9="X",P9*2,0) - IF(AM9="X",P9*2,0) - IF(AN9="X",P9*2,0) - IF(AQ9="X",P9*2,0) - IF(AO9="X",P9*5,0)</f>
        <v>27.142857142857338</v>
      </c>
      <c r="D9" s="64">
        <f t="shared" si="0"/>
        <v>27.142857142857338</v>
      </c>
      <c r="E9" s="93">
        <f t="shared" si="1"/>
        <v>3.0783967523929814E-4</v>
      </c>
      <c r="F9" s="64">
        <f t="shared" si="2"/>
        <v>23</v>
      </c>
      <c r="G9" s="28">
        <v>4.16</v>
      </c>
      <c r="H9" s="28">
        <v>2</v>
      </c>
      <c r="I9" s="28" t="s">
        <v>179</v>
      </c>
      <c r="J9" s="28" t="s">
        <v>81</v>
      </c>
      <c r="K9" s="3">
        <v>2530</v>
      </c>
      <c r="L9" s="113">
        <v>1059</v>
      </c>
      <c r="M9" s="113">
        <v>2</v>
      </c>
      <c r="N9" s="113">
        <v>1</v>
      </c>
      <c r="O9" s="113">
        <v>0</v>
      </c>
      <c r="P9" s="114">
        <v>16</v>
      </c>
      <c r="Q9" s="114">
        <v>5.83</v>
      </c>
      <c r="R9" s="114">
        <v>7.41</v>
      </c>
      <c r="S9" s="115">
        <v>0</v>
      </c>
      <c r="T9" s="116">
        <v>0</v>
      </c>
      <c r="U9" s="116">
        <v>0</v>
      </c>
      <c r="V9" s="114">
        <v>0</v>
      </c>
      <c r="W9" s="113" t="s">
        <v>148</v>
      </c>
      <c r="X9" s="106">
        <v>0.8</v>
      </c>
      <c r="Y9" s="38"/>
      <c r="Z9" s="36"/>
      <c r="AA9" s="38"/>
      <c r="AB9" s="43"/>
      <c r="AC9" s="38"/>
      <c r="AD9" s="80">
        <v>0.82857142857142863</v>
      </c>
      <c r="AE9" s="36"/>
      <c r="AF9" s="38" t="s">
        <v>165</v>
      </c>
      <c r="AG9" s="36"/>
      <c r="AH9" s="38" t="s">
        <v>165</v>
      </c>
      <c r="AI9" s="38" t="s">
        <v>165</v>
      </c>
      <c r="AJ9" s="38" t="s">
        <v>165</v>
      </c>
      <c r="AK9" s="38" t="s">
        <v>165</v>
      </c>
      <c r="AL9" s="38" t="s">
        <v>165</v>
      </c>
      <c r="AM9" s="38" t="s">
        <v>165</v>
      </c>
      <c r="AN9" s="38" t="s">
        <v>165</v>
      </c>
      <c r="AO9" s="38" t="s">
        <v>165</v>
      </c>
      <c r="AP9" s="38"/>
      <c r="AQ9" s="38" t="s">
        <v>165</v>
      </c>
      <c r="AR9" s="36" t="s">
        <v>113</v>
      </c>
    </row>
    <row r="10" spans="1:44" x14ac:dyDescent="0.35">
      <c r="A10" s="32" t="s">
        <v>42</v>
      </c>
      <c r="B10" s="33" t="s">
        <v>7</v>
      </c>
      <c r="C10" s="64">
        <f>IF(G10=34.5,500*P10,50*P10) + IF(H10=3,10000*P10,50*P10) + 200*P10 + VLOOKUP(I10,List!$B$3:$C$5,2,0)*P10 + VLOOKUP(J10,List!$E$3:$F$5,2,0)*P10 + T10*2 + S10*4 + U10*1000 + V10*100 +VLOOKUP(W10,List!$H$3:$I$13,2,0) - X10*L10*5 - IF(AD10="NA",0,AD10*100) - IF(AF10="NA",0,P10*2) - IF(AH10="X",P10*2,0) - IF(AI10="X",P10*2,0) - IF(AJ10="X",P10*2,0) - IF(AK10="X",L10*2,0) - IF(AL10="X",P10*2,0) - IF(AM10="X",P10*2,0) - IF(AN10="X",P10*2,0) - IF(AQ10="X",P10*2,0) - IF(AO10="X",P10*5,0)</f>
        <v>2726.880000000001</v>
      </c>
      <c r="D10" s="64">
        <f t="shared" si="0"/>
        <v>2726.880000000001</v>
      </c>
      <c r="E10" s="93">
        <f t="shared" si="1"/>
        <v>3.0926805133240639E-2</v>
      </c>
      <c r="F10" s="64">
        <f t="shared" si="2"/>
        <v>8</v>
      </c>
      <c r="G10" s="28">
        <v>4.16</v>
      </c>
      <c r="H10" s="28">
        <v>2</v>
      </c>
      <c r="I10" s="28" t="s">
        <v>179</v>
      </c>
      <c r="J10" s="28" t="s">
        <v>81</v>
      </c>
      <c r="K10" s="3">
        <v>537</v>
      </c>
      <c r="L10" s="113">
        <v>602</v>
      </c>
      <c r="M10" s="113">
        <v>0</v>
      </c>
      <c r="N10" s="113">
        <v>0</v>
      </c>
      <c r="O10" s="113">
        <v>0</v>
      </c>
      <c r="P10" s="114">
        <v>11.22</v>
      </c>
      <c r="Q10" s="114">
        <v>5.17</v>
      </c>
      <c r="R10" s="114">
        <v>2.95</v>
      </c>
      <c r="S10" s="114">
        <v>0</v>
      </c>
      <c r="T10" s="115">
        <v>0</v>
      </c>
      <c r="U10" s="115">
        <v>0</v>
      </c>
      <c r="V10" s="114">
        <v>0</v>
      </c>
      <c r="W10" s="113" t="s">
        <v>148</v>
      </c>
      <c r="X10" s="106">
        <v>0.2</v>
      </c>
      <c r="Y10" s="37" t="s">
        <v>77</v>
      </c>
      <c r="Z10" s="36"/>
      <c r="AA10" s="38"/>
      <c r="AB10" s="36"/>
      <c r="AC10" s="36"/>
      <c r="AD10" s="82" t="s">
        <v>27</v>
      </c>
      <c r="AE10" s="38"/>
      <c r="AF10" s="38" t="s">
        <v>165</v>
      </c>
      <c r="AG10" s="36"/>
      <c r="AH10" s="38" t="s">
        <v>165</v>
      </c>
      <c r="AI10" s="38" t="s">
        <v>165</v>
      </c>
      <c r="AJ10" s="38" t="s">
        <v>165</v>
      </c>
      <c r="AK10" s="38" t="s">
        <v>165</v>
      </c>
      <c r="AL10" s="38" t="s">
        <v>165</v>
      </c>
      <c r="AM10" s="38" t="s">
        <v>165</v>
      </c>
      <c r="AN10" s="38" t="s">
        <v>165</v>
      </c>
      <c r="AO10" s="38" t="s">
        <v>165</v>
      </c>
      <c r="AP10" s="38"/>
      <c r="AQ10" s="38" t="s">
        <v>165</v>
      </c>
      <c r="AR10" s="36" t="s">
        <v>113</v>
      </c>
    </row>
    <row r="11" spans="1:44" x14ac:dyDescent="0.35">
      <c r="A11" s="32" t="s">
        <v>3</v>
      </c>
      <c r="B11" s="33" t="s">
        <v>29</v>
      </c>
      <c r="C11" s="64">
        <f>IF(G11=34.5,500*P11,50*P11) + IF(H11=3,10000*P11,50*P11) + 200*P11 + VLOOKUP(I11,List!$B$3:$C$5,2,0)*P11 + VLOOKUP(J11,List!$E$3:$F$5,2,0)*P11 + T11*2 + S11*4 + U11*1000 + V11*100 +VLOOKUP(W11,List!$H$3:$I$13,2,0) - X11*L11*5 - IF(AD11="NA",0,AD11*100) - IF(AF11="NA",0,P11*2) - IF(AH11="X",P11*2,0) - IF(AI11="X",P11*2,0) - IF(AJ11="X",P11*2,0) - IF(AK11="X",L11*2,0) - IF(AL11="X",P11*2,0) - IF(AM11="X",P11*2,0) - IF(AN11="X",P11*2,0) - IF(AQ11="X",P11*2,0) - IF(AO11="X",P11*5,0)</f>
        <v>4656.720000000003</v>
      </c>
      <c r="D11" s="64">
        <f t="shared" si="0"/>
        <v>4656.720000000003</v>
      </c>
      <c r="E11" s="93">
        <f t="shared" si="1"/>
        <v>5.2814011617696562E-2</v>
      </c>
      <c r="F11" s="64">
        <f t="shared" si="2"/>
        <v>6</v>
      </c>
      <c r="G11" s="28">
        <v>4.16</v>
      </c>
      <c r="H11" s="28">
        <v>2</v>
      </c>
      <c r="I11" s="28" t="s">
        <v>81</v>
      </c>
      <c r="J11" s="28" t="s">
        <v>179</v>
      </c>
      <c r="K11" s="3">
        <v>1700</v>
      </c>
      <c r="L11" s="113">
        <v>510</v>
      </c>
      <c r="M11" s="113">
        <v>2</v>
      </c>
      <c r="N11" s="113">
        <v>0</v>
      </c>
      <c r="O11" s="113">
        <v>0</v>
      </c>
      <c r="P11" s="114">
        <v>10.18</v>
      </c>
      <c r="Q11" s="114">
        <v>0</v>
      </c>
      <c r="R11" s="114">
        <v>0.27</v>
      </c>
      <c r="S11" s="114">
        <v>81</v>
      </c>
      <c r="T11" s="114">
        <v>0</v>
      </c>
      <c r="U11" s="114">
        <v>1</v>
      </c>
      <c r="V11" s="114">
        <v>0</v>
      </c>
      <c r="W11" s="113">
        <v>8</v>
      </c>
      <c r="X11" s="75">
        <v>0</v>
      </c>
      <c r="Y11" s="107" t="s">
        <v>176</v>
      </c>
      <c r="Z11" s="36"/>
      <c r="AA11" s="38"/>
      <c r="AB11" s="36"/>
      <c r="AC11" s="38"/>
      <c r="AD11" s="80">
        <v>0.6</v>
      </c>
      <c r="AE11" s="38"/>
      <c r="AF11" s="38" t="s">
        <v>165</v>
      </c>
      <c r="AG11" s="36"/>
      <c r="AH11" s="38" t="s">
        <v>165</v>
      </c>
      <c r="AI11" s="38" t="s">
        <v>165</v>
      </c>
      <c r="AJ11" s="38" t="s">
        <v>165</v>
      </c>
      <c r="AK11" s="38" t="s">
        <v>165</v>
      </c>
      <c r="AL11" s="38" t="s">
        <v>165</v>
      </c>
      <c r="AM11" s="38" t="s">
        <v>165</v>
      </c>
      <c r="AN11" s="38" t="s">
        <v>165</v>
      </c>
      <c r="AO11" s="38" t="s">
        <v>165</v>
      </c>
      <c r="AP11" s="38"/>
      <c r="AQ11" s="38" t="s">
        <v>165</v>
      </c>
      <c r="AR11" s="36" t="s">
        <v>113</v>
      </c>
    </row>
    <row r="12" spans="1:44" x14ac:dyDescent="0.35">
      <c r="A12" s="32" t="s">
        <v>2</v>
      </c>
      <c r="B12" s="33" t="s">
        <v>29</v>
      </c>
      <c r="C12" s="64">
        <f>IF(G12=34.5,500*P12,50*P12) + IF(H12=3,10000*P12,50*P12) + 200*P12 + VLOOKUP(I12,List!$B$3:$C$5,2,0)*P12 + VLOOKUP(J12,List!$E$3:$F$5,2,0)*P12 + T12*2 + S12*4 + U12*1000 + V12*100 +VLOOKUP(W12,List!$H$3:$I$13,2,0) - X12*L12*5 - IF(AD12="NA",0,AD12*100) - IF(AF12="NA",0,P12*2) - IF(AH12="X",P12*2,0) - IF(AI12="X",P12*2,0) - IF(AJ12="X",P12*2,0) - IF(AK12="X",L12*2,0) - IF(AL12="X",P12*2,0) - IF(AM12="X",P12*2,0) - IF(AN12="X",P12*2,0) - IF(AQ12="X",P12*2,0) - IF(AO12="X",P12*5,0)</f>
        <v>4538.8000000000029</v>
      </c>
      <c r="D12" s="64">
        <f t="shared" si="0"/>
        <v>4538.8000000000029</v>
      </c>
      <c r="E12" s="93">
        <f t="shared" si="1"/>
        <v>5.1476626451751689E-2</v>
      </c>
      <c r="F12" s="64">
        <f t="shared" si="2"/>
        <v>7</v>
      </c>
      <c r="G12" s="28">
        <v>4.16</v>
      </c>
      <c r="H12" s="28">
        <v>2</v>
      </c>
      <c r="I12" s="28" t="s">
        <v>179</v>
      </c>
      <c r="J12" s="28" t="s">
        <v>81</v>
      </c>
      <c r="K12" s="3">
        <v>1987</v>
      </c>
      <c r="L12" s="113">
        <v>601</v>
      </c>
      <c r="M12" s="113">
        <v>0</v>
      </c>
      <c r="N12" s="113">
        <v>0</v>
      </c>
      <c r="O12" s="113">
        <v>0</v>
      </c>
      <c r="P12" s="114">
        <v>13.2</v>
      </c>
      <c r="Q12" s="114">
        <v>0</v>
      </c>
      <c r="R12" s="114">
        <v>5.26</v>
      </c>
      <c r="S12" s="114">
        <v>12</v>
      </c>
      <c r="T12" s="114">
        <v>0</v>
      </c>
      <c r="U12" s="114">
        <v>0</v>
      </c>
      <c r="V12" s="114">
        <v>0</v>
      </c>
      <c r="W12" s="113">
        <v>7</v>
      </c>
      <c r="X12" s="75">
        <v>0</v>
      </c>
      <c r="Y12" s="108"/>
      <c r="Z12" s="36"/>
      <c r="AA12" s="38"/>
      <c r="AB12" s="36"/>
      <c r="AC12" s="38"/>
      <c r="AD12" s="80">
        <v>0.4</v>
      </c>
      <c r="AE12" s="38"/>
      <c r="AF12" s="38" t="s">
        <v>165</v>
      </c>
      <c r="AG12" s="36"/>
      <c r="AH12" s="38" t="s">
        <v>165</v>
      </c>
      <c r="AI12" s="38" t="s">
        <v>165</v>
      </c>
      <c r="AJ12" s="38" t="s">
        <v>165</v>
      </c>
      <c r="AK12" s="38" t="s">
        <v>165</v>
      </c>
      <c r="AL12" s="38" t="s">
        <v>165</v>
      </c>
      <c r="AM12" s="38" t="s">
        <v>165</v>
      </c>
      <c r="AN12" s="38" t="s">
        <v>165</v>
      </c>
      <c r="AO12" s="38" t="s">
        <v>165</v>
      </c>
      <c r="AP12" s="38"/>
      <c r="AQ12" s="38" t="s">
        <v>165</v>
      </c>
      <c r="AR12" s="36" t="s">
        <v>113</v>
      </c>
    </row>
    <row r="13" spans="1:44" x14ac:dyDescent="0.35">
      <c r="A13" s="32" t="s">
        <v>14</v>
      </c>
      <c r="B13" s="33" t="s">
        <v>28</v>
      </c>
      <c r="C13" s="64">
        <f>IF(G13=34.5,500*P13,50*P13) + IF(H13=3,10000*P13,50*P13) + 200*P13 + VLOOKUP(I13,List!$B$3:$C$5,2,0)*P13 + VLOOKUP(J13,List!$E$3:$F$5,2,0)*P13 + T13*2 + S13*4 + U13*1000 + V13*100 +VLOOKUP(W13,List!$H$3:$I$13,2,0) - X13*L13*5 - IF(AD13="NA",0,AD13*100) - IF(AF13="NA",0,P13*2) - IF(AH13="X",P13*2,0) - IF(AI13="X",P13*2,0) - IF(AJ13="X",P13*2,0) - IF(AK13="X",L13*2,0) - IF(AL13="X",P13*2,0) - IF(AM13="X",P13*2,0) - IF(AN13="X",P13*2,0) - IF(AQ13="X",P13*2,0) - IF(AO13="X",P13*5,0)</f>
        <v>2059.9066666666672</v>
      </c>
      <c r="D13" s="64">
        <f t="shared" si="0"/>
        <v>2059.9066666666672</v>
      </c>
      <c r="E13" s="93">
        <f t="shared" si="1"/>
        <v>2.3362352605418382E-2</v>
      </c>
      <c r="F13" s="64">
        <f t="shared" si="2"/>
        <v>10</v>
      </c>
      <c r="G13" s="28">
        <v>4.16</v>
      </c>
      <c r="H13" s="28">
        <v>2</v>
      </c>
      <c r="I13" s="28" t="s">
        <v>179</v>
      </c>
      <c r="J13" s="28" t="s">
        <v>81</v>
      </c>
      <c r="K13" s="3">
        <v>1895</v>
      </c>
      <c r="L13" s="113">
        <v>532</v>
      </c>
      <c r="M13" s="113">
        <v>3</v>
      </c>
      <c r="N13" s="113">
        <v>17</v>
      </c>
      <c r="O13" s="113">
        <v>0</v>
      </c>
      <c r="P13" s="114">
        <v>7.81</v>
      </c>
      <c r="Q13" s="114">
        <v>2.04</v>
      </c>
      <c r="R13" s="114">
        <v>2</v>
      </c>
      <c r="S13" s="114">
        <v>67</v>
      </c>
      <c r="T13" s="116">
        <v>0</v>
      </c>
      <c r="U13" s="116">
        <v>0</v>
      </c>
      <c r="V13" s="114">
        <v>0</v>
      </c>
      <c r="W13" s="113" t="s">
        <v>148</v>
      </c>
      <c r="X13" s="106">
        <v>0.1</v>
      </c>
      <c r="Y13" s="109" t="s">
        <v>177</v>
      </c>
      <c r="Z13" s="36"/>
      <c r="AA13" s="38"/>
      <c r="AB13" s="36"/>
      <c r="AC13" s="36"/>
      <c r="AD13" s="80">
        <v>0.33333333333333331</v>
      </c>
      <c r="AE13" s="36"/>
      <c r="AF13" s="38" t="s">
        <v>165</v>
      </c>
      <c r="AG13" s="36"/>
      <c r="AH13" s="38" t="s">
        <v>165</v>
      </c>
      <c r="AI13" s="38" t="s">
        <v>165</v>
      </c>
      <c r="AJ13" s="38" t="s">
        <v>165</v>
      </c>
      <c r="AK13" s="38" t="s">
        <v>165</v>
      </c>
      <c r="AL13" s="38" t="s">
        <v>165</v>
      </c>
      <c r="AM13" s="38" t="s">
        <v>165</v>
      </c>
      <c r="AN13" s="38" t="s">
        <v>165</v>
      </c>
      <c r="AO13" s="38" t="s">
        <v>165</v>
      </c>
      <c r="AP13" s="38"/>
      <c r="AQ13" s="38" t="s">
        <v>165</v>
      </c>
      <c r="AR13" s="36" t="s">
        <v>113</v>
      </c>
    </row>
    <row r="14" spans="1:44" x14ac:dyDescent="0.35">
      <c r="A14" s="32" t="s">
        <v>8</v>
      </c>
      <c r="B14" s="33" t="s">
        <v>21</v>
      </c>
      <c r="C14" s="64">
        <f>IF(G14=34.5,500*P14,50*P14) + IF(H14=3,10000*P14,50*P14) + 200*P14 + VLOOKUP(I14,List!$B$3:$C$5,2,0)*P14 + VLOOKUP(J14,List!$E$3:$F$5,2,0)*P14 + T14*2 + S14*4 + U14*1000 + V14*100 +VLOOKUP(W14,List!$H$3:$I$13,2,0) - X14*L14*5 - IF(AD14="NA",0,AD14*100) - IF(AF14="NA",0,P14*2) - IF(AH14="X",P14*2,0) - IF(AI14="X",P14*2,0) - IF(AJ14="X",P14*2,0) - IF(AK14="X",L14*2,0) - IF(AL14="X",P14*2,0) - IF(AM14="X",P14*2,0) - IF(AN14="X",P14*2,0) - IF(AQ14="X",P14*2,0) - IF(AO14="X",P14*5,0)</f>
        <v>2461.2699999999986</v>
      </c>
      <c r="D14" s="64">
        <f t="shared" si="0"/>
        <v>2461.2699999999986</v>
      </c>
      <c r="E14" s="93">
        <f t="shared" si="1"/>
        <v>2.7914399485966055E-2</v>
      </c>
      <c r="F14" s="64">
        <f t="shared" si="2"/>
        <v>9</v>
      </c>
      <c r="G14" s="28">
        <v>4.16</v>
      </c>
      <c r="H14" s="28">
        <v>2</v>
      </c>
      <c r="I14" s="28" t="s">
        <v>81</v>
      </c>
      <c r="J14" s="28" t="s">
        <v>179</v>
      </c>
      <c r="K14" s="3">
        <v>1918</v>
      </c>
      <c r="L14" s="113">
        <v>505</v>
      </c>
      <c r="M14" s="113">
        <v>0</v>
      </c>
      <c r="N14" s="113">
        <v>0</v>
      </c>
      <c r="O14" s="113">
        <v>0</v>
      </c>
      <c r="P14" s="114">
        <v>8.3800000000000008</v>
      </c>
      <c r="Q14" s="114">
        <v>2.29</v>
      </c>
      <c r="R14" s="114">
        <v>0.5</v>
      </c>
      <c r="S14" s="114">
        <v>53</v>
      </c>
      <c r="T14" s="116">
        <v>0</v>
      </c>
      <c r="U14" s="116">
        <v>0</v>
      </c>
      <c r="V14" s="114">
        <v>0</v>
      </c>
      <c r="W14" s="113" t="s">
        <v>148</v>
      </c>
      <c r="X14" s="106">
        <v>0.05</v>
      </c>
      <c r="Y14" s="109" t="s">
        <v>177</v>
      </c>
      <c r="Z14" s="36"/>
      <c r="AA14" s="38"/>
      <c r="AB14" s="36"/>
      <c r="AC14" s="36"/>
      <c r="AD14" s="79">
        <v>0</v>
      </c>
      <c r="AE14" s="36"/>
      <c r="AF14" s="38" t="s">
        <v>165</v>
      </c>
      <c r="AG14" s="36"/>
      <c r="AH14" s="38" t="s">
        <v>165</v>
      </c>
      <c r="AI14" s="38" t="s">
        <v>165</v>
      </c>
      <c r="AJ14" s="38" t="s">
        <v>165</v>
      </c>
      <c r="AK14" s="38" t="s">
        <v>165</v>
      </c>
      <c r="AL14" s="38" t="s">
        <v>165</v>
      </c>
      <c r="AM14" s="38" t="s">
        <v>165</v>
      </c>
      <c r="AN14" s="38" t="s">
        <v>165</v>
      </c>
      <c r="AO14" s="38" t="s">
        <v>165</v>
      </c>
      <c r="AP14" s="38"/>
      <c r="AQ14" s="38" t="s">
        <v>165</v>
      </c>
      <c r="AR14" s="36" t="s">
        <v>113</v>
      </c>
    </row>
    <row r="15" spans="1:44" x14ac:dyDescent="0.35">
      <c r="A15" s="32" t="s">
        <v>43</v>
      </c>
      <c r="B15" s="33" t="s">
        <v>21</v>
      </c>
      <c r="C15" s="64">
        <f>IF(G15=34.5,500*P15,50*P15) + IF(H15=3,10000*P15,50*P15) + 200*P15 + VLOOKUP(I15,List!$B$3:$C$5,2,0)*P15 + VLOOKUP(J15,List!$E$3:$F$5,2,0)*P15 + T15*2 + S15*4 + U15*1000 + V15*100 +VLOOKUP(W15,List!$H$3:$I$13,2,0) - X15*L15*5 - IF(AD15="NA",0,AD15*100) - IF(AF15="NA",0,P15*2) - IF(AH15="X",P15*2,0) - IF(AI15="X",P15*2,0) - IF(AJ15="X",P15*2,0) - IF(AK15="X",L15*2,0) - IF(AL15="X",P15*2,0) - IF(AM15="X",P15*2,0) - IF(AN15="X",P15*2,0) - IF(AQ15="X",P15*2,0) - IF(AO15="X",P15*5,0)</f>
        <v>1864.6900000000007</v>
      </c>
      <c r="D15" s="64">
        <f t="shared" si="0"/>
        <v>1864.6900000000007</v>
      </c>
      <c r="E15" s="93">
        <f t="shared" si="1"/>
        <v>2.1148310253440741E-2</v>
      </c>
      <c r="F15" s="64">
        <f t="shared" si="2"/>
        <v>12</v>
      </c>
      <c r="G15" s="28">
        <v>4.16</v>
      </c>
      <c r="H15" s="28">
        <v>2</v>
      </c>
      <c r="I15" s="28" t="s">
        <v>179</v>
      </c>
      <c r="J15" s="28" t="s">
        <v>179</v>
      </c>
      <c r="K15" s="3">
        <v>1754</v>
      </c>
      <c r="L15" s="113">
        <v>348</v>
      </c>
      <c r="M15" s="113">
        <v>0</v>
      </c>
      <c r="N15" s="113">
        <v>0</v>
      </c>
      <c r="O15" s="113">
        <v>0</v>
      </c>
      <c r="P15" s="114">
        <v>7.61</v>
      </c>
      <c r="Q15" s="114">
        <v>0.18</v>
      </c>
      <c r="R15" s="114">
        <v>3.86</v>
      </c>
      <c r="S15" s="114">
        <v>36</v>
      </c>
      <c r="T15" s="116">
        <v>0</v>
      </c>
      <c r="U15" s="116">
        <v>0</v>
      </c>
      <c r="V15" s="114">
        <v>0</v>
      </c>
      <c r="W15" s="113" t="s">
        <v>148</v>
      </c>
      <c r="X15" s="106">
        <v>0.05</v>
      </c>
      <c r="Y15" s="109" t="s">
        <v>177</v>
      </c>
      <c r="Z15" s="36"/>
      <c r="AA15" s="38"/>
      <c r="AB15" s="36"/>
      <c r="AC15" s="36"/>
      <c r="AD15" s="79">
        <v>0</v>
      </c>
      <c r="AE15" s="36"/>
      <c r="AF15" s="38" t="s">
        <v>165</v>
      </c>
      <c r="AG15" s="36"/>
      <c r="AH15" s="38" t="s">
        <v>165</v>
      </c>
      <c r="AI15" s="38" t="s">
        <v>165</v>
      </c>
      <c r="AJ15" s="38" t="s">
        <v>165</v>
      </c>
      <c r="AK15" s="38" t="s">
        <v>165</v>
      </c>
      <c r="AL15" s="38" t="s">
        <v>165</v>
      </c>
      <c r="AM15" s="38" t="s">
        <v>165</v>
      </c>
      <c r="AN15" s="38" t="s">
        <v>165</v>
      </c>
      <c r="AO15" s="38" t="s">
        <v>165</v>
      </c>
      <c r="AP15" s="38"/>
      <c r="AQ15" s="38" t="s">
        <v>165</v>
      </c>
      <c r="AR15" s="36" t="s">
        <v>113</v>
      </c>
    </row>
    <row r="16" spans="1:44" x14ac:dyDescent="0.35">
      <c r="A16" s="32" t="s">
        <v>44</v>
      </c>
      <c r="B16" s="33" t="s">
        <v>13</v>
      </c>
      <c r="C16" s="64">
        <f>IF(G16=34.5,500*P16,50*P16) + IF(H16=3,10000*P16,50*P16) + 200*P16 + VLOOKUP(I16,List!$B$3:$C$5,2,0)*P16 + VLOOKUP(J16,List!$E$3:$F$5,2,0)*P16 + T16*2 + S16*4 + U16*1000 + V16*100 +VLOOKUP(W16,List!$H$3:$I$13,2,0) - X16*L16*5 - IF(AD16="NA",0,AD16*100) - IF(AF16="NA",0,P16*2) - IF(AH16="X",P16*2,0) - IF(AI16="X",P16*2,0) - IF(AJ16="X",P16*2,0) - IF(AK16="X",L16*2,0) - IF(AL16="X",P16*2,0) - IF(AM16="X",P16*2,0) - IF(AN16="X",P16*2,0) - IF(AQ16="X",P16*2,0) - IF(AO16="X",P16*5,0)</f>
        <v>4733.8499999999985</v>
      </c>
      <c r="D16" s="64">
        <f t="shared" si="0"/>
        <v>4733.8499999999985</v>
      </c>
      <c r="E16" s="93">
        <f t="shared" si="1"/>
        <v>5.3688778560109396E-2</v>
      </c>
      <c r="F16" s="64">
        <f t="shared" si="2"/>
        <v>5</v>
      </c>
      <c r="G16" s="28">
        <v>4.16</v>
      </c>
      <c r="H16" s="28">
        <v>2</v>
      </c>
      <c r="I16" s="28" t="s">
        <v>179</v>
      </c>
      <c r="J16" s="28" t="s">
        <v>81</v>
      </c>
      <c r="K16" s="3">
        <v>1587</v>
      </c>
      <c r="L16" s="113">
        <v>615</v>
      </c>
      <c r="M16" s="113">
        <v>0</v>
      </c>
      <c r="N16" s="113">
        <v>0</v>
      </c>
      <c r="O16" s="113">
        <v>0</v>
      </c>
      <c r="P16" s="114">
        <v>13.15</v>
      </c>
      <c r="Q16" s="114">
        <v>0.1</v>
      </c>
      <c r="R16" s="114">
        <v>0.85</v>
      </c>
      <c r="S16" s="114">
        <v>33</v>
      </c>
      <c r="T16" s="114">
        <v>0</v>
      </c>
      <c r="U16" s="114">
        <v>0</v>
      </c>
      <c r="V16" s="114">
        <v>6</v>
      </c>
      <c r="W16" s="113" t="s">
        <v>148</v>
      </c>
      <c r="X16" s="75">
        <v>0.01</v>
      </c>
      <c r="Y16" s="109" t="s">
        <v>177</v>
      </c>
      <c r="Z16" s="36"/>
      <c r="AA16" s="38"/>
      <c r="AB16" s="36"/>
      <c r="AC16" s="36"/>
      <c r="AD16" s="80">
        <v>0.5</v>
      </c>
      <c r="AE16" s="36"/>
      <c r="AF16" s="38" t="s">
        <v>165</v>
      </c>
      <c r="AG16" s="36"/>
      <c r="AH16" s="38" t="s">
        <v>165</v>
      </c>
      <c r="AI16" s="38" t="s">
        <v>165</v>
      </c>
      <c r="AJ16" s="38" t="s">
        <v>165</v>
      </c>
      <c r="AK16" s="38" t="s">
        <v>165</v>
      </c>
      <c r="AL16" s="38" t="s">
        <v>165</v>
      </c>
      <c r="AM16" s="38" t="s">
        <v>165</v>
      </c>
      <c r="AN16" s="38" t="s">
        <v>165</v>
      </c>
      <c r="AO16" s="38" t="s">
        <v>165</v>
      </c>
      <c r="AP16" s="38"/>
      <c r="AQ16" s="38" t="s">
        <v>165</v>
      </c>
      <c r="AR16" s="36" t="s">
        <v>113</v>
      </c>
    </row>
    <row r="17" spans="1:44" x14ac:dyDescent="0.35">
      <c r="A17" s="32" t="s">
        <v>5</v>
      </c>
      <c r="B17" s="33" t="s">
        <v>30</v>
      </c>
      <c r="C17" s="64">
        <f>IF(G17=34.5,500*P17,50*P17) + IF(H17=3,10000*P17,50*P17) + 200*P17 + VLOOKUP(I17,List!$B$3:$C$5,2,0)*P17 + VLOOKUP(J17,List!$E$3:$F$5,2,0)*P17 + T17*2 + S17*4 + U17*1000 + V17*100 +VLOOKUP(W17,List!$H$3:$I$13,2,0) - X17*L17*5 - IF(AD17="NA",0,AD17*100) - IF(AF17="NA",0,P17*2) - IF(AH17="X",P17*2,0) - IF(AI17="X",P17*2,0) - IF(AJ17="X",P17*2,0) - IF(AK17="X",L17*2,0) - IF(AL17="X",P17*2,0) - IF(AM17="X",P17*2,0) - IF(AN17="X",P17*2,0) - IF(AQ17="X",P17*2,0) - IF(AO17="X",P17*5,0)</f>
        <v>1384.1899999999998</v>
      </c>
      <c r="D17" s="64">
        <f t="shared" si="0"/>
        <v>1384.1899999999998</v>
      </c>
      <c r="E17" s="93">
        <f t="shared" si="1"/>
        <v>1.5698737897296668E-2</v>
      </c>
      <c r="F17" s="64">
        <f t="shared" si="2"/>
        <v>17</v>
      </c>
      <c r="G17" s="28">
        <v>4.16</v>
      </c>
      <c r="H17" s="28">
        <v>2</v>
      </c>
      <c r="I17" s="28" t="s">
        <v>179</v>
      </c>
      <c r="J17" s="28" t="s">
        <v>83</v>
      </c>
      <c r="K17" s="3">
        <v>945</v>
      </c>
      <c r="L17" s="113">
        <v>349</v>
      </c>
      <c r="M17" s="113">
        <v>0</v>
      </c>
      <c r="N17" s="113">
        <v>0</v>
      </c>
      <c r="O17" s="113">
        <v>0</v>
      </c>
      <c r="P17" s="114">
        <v>5.91</v>
      </c>
      <c r="Q17" s="114">
        <v>0</v>
      </c>
      <c r="R17" s="114">
        <v>3.95</v>
      </c>
      <c r="S17" s="114">
        <v>64</v>
      </c>
      <c r="T17" s="114">
        <v>0</v>
      </c>
      <c r="U17" s="114">
        <v>0</v>
      </c>
      <c r="V17" s="114">
        <v>1</v>
      </c>
      <c r="W17" s="113" t="s">
        <v>148</v>
      </c>
      <c r="X17" s="75">
        <v>0</v>
      </c>
      <c r="Y17" s="109" t="s">
        <v>177</v>
      </c>
      <c r="Z17" s="36"/>
      <c r="AA17" s="38"/>
      <c r="AB17" s="36"/>
      <c r="AC17" s="36"/>
      <c r="AD17" s="81">
        <v>1</v>
      </c>
      <c r="AE17" s="38"/>
      <c r="AF17" s="38" t="s">
        <v>165</v>
      </c>
      <c r="AG17" s="36"/>
      <c r="AH17" s="38" t="s">
        <v>165</v>
      </c>
      <c r="AI17" s="38" t="s">
        <v>165</v>
      </c>
      <c r="AJ17" s="38" t="s">
        <v>165</v>
      </c>
      <c r="AK17" s="38" t="s">
        <v>165</v>
      </c>
      <c r="AL17" s="38" t="s">
        <v>165</v>
      </c>
      <c r="AM17" s="38" t="s">
        <v>165</v>
      </c>
      <c r="AN17" s="38" t="s">
        <v>165</v>
      </c>
      <c r="AO17" s="38" t="s">
        <v>165</v>
      </c>
      <c r="AP17" s="38"/>
      <c r="AQ17" s="38" t="s">
        <v>165</v>
      </c>
      <c r="AR17" s="36" t="s">
        <v>113</v>
      </c>
    </row>
    <row r="18" spans="1:44" x14ac:dyDescent="0.35">
      <c r="A18" s="32" t="s">
        <v>4</v>
      </c>
      <c r="B18" s="33" t="s">
        <v>30</v>
      </c>
      <c r="C18" s="64">
        <f>IF(G18=34.5,500*P18,50*P18) + IF(H18=3,10000*P18,50*P18) + 200*P18 + VLOOKUP(I18,List!$B$3:$C$5,2,0)*P18 + VLOOKUP(J18,List!$E$3:$F$5,2,0)*P18 + T18*2 + S18*4 + U18*1000 + V18*100 +VLOOKUP(W18,List!$H$3:$I$13,2,0) - X18*L18*5 - IF(AD18="NA",0,AD18*100) - IF(AF18="NA",0,P18*2) - IF(AH18="X",P18*2,0) - IF(AI18="X",P18*2,0) - IF(AJ18="X",P18*2,0) - IF(AK18="X",L18*2,0) - IF(AL18="X",P18*2,0) - IF(AM18="X",P18*2,0) - IF(AN18="X",P18*2,0) - IF(AQ18="X",P18*2,0) - IF(AO18="X",P18*5,0)</f>
        <v>1812.6866666666656</v>
      </c>
      <c r="D18" s="64">
        <f t="shared" si="0"/>
        <v>1812.6866666666656</v>
      </c>
      <c r="E18" s="93">
        <f t="shared" si="1"/>
        <v>2.0558516439162514E-2</v>
      </c>
      <c r="F18" s="64">
        <f t="shared" si="2"/>
        <v>13</v>
      </c>
      <c r="G18" s="28">
        <v>4.16</v>
      </c>
      <c r="H18" s="28">
        <v>2</v>
      </c>
      <c r="I18" s="28" t="s">
        <v>179</v>
      </c>
      <c r="J18" s="28" t="s">
        <v>179</v>
      </c>
      <c r="K18" s="3">
        <v>676</v>
      </c>
      <c r="L18" s="113">
        <v>323</v>
      </c>
      <c r="M18" s="113">
        <v>0</v>
      </c>
      <c r="N18" s="113">
        <v>0</v>
      </c>
      <c r="O18" s="113">
        <v>0</v>
      </c>
      <c r="P18" s="114">
        <v>7.38</v>
      </c>
      <c r="Q18" s="114">
        <v>0</v>
      </c>
      <c r="R18" s="114">
        <v>1.53</v>
      </c>
      <c r="S18" s="114">
        <v>16</v>
      </c>
      <c r="T18" s="114">
        <v>0</v>
      </c>
      <c r="U18" s="114">
        <v>0</v>
      </c>
      <c r="V18" s="114">
        <v>0</v>
      </c>
      <c r="W18" s="113" t="s">
        <v>148</v>
      </c>
      <c r="X18" s="75">
        <v>0</v>
      </c>
      <c r="Y18" s="109" t="s">
        <v>177</v>
      </c>
      <c r="Z18" s="36"/>
      <c r="AA18" s="38"/>
      <c r="AB18" s="36"/>
      <c r="AC18" s="36"/>
      <c r="AD18" s="80">
        <v>0.33333333333333331</v>
      </c>
      <c r="AE18" s="38"/>
      <c r="AF18" s="38" t="s">
        <v>165</v>
      </c>
      <c r="AG18" s="36"/>
      <c r="AH18" s="38" t="s">
        <v>165</v>
      </c>
      <c r="AI18" s="38" t="s">
        <v>165</v>
      </c>
      <c r="AJ18" s="38" t="s">
        <v>165</v>
      </c>
      <c r="AK18" s="38" t="s">
        <v>165</v>
      </c>
      <c r="AL18" s="38" t="s">
        <v>165</v>
      </c>
      <c r="AM18" s="38" t="s">
        <v>165</v>
      </c>
      <c r="AN18" s="38" t="s">
        <v>165</v>
      </c>
      <c r="AO18" s="38" t="s">
        <v>165</v>
      </c>
      <c r="AP18" s="38"/>
      <c r="AQ18" s="38" t="s">
        <v>165</v>
      </c>
      <c r="AR18" s="36" t="s">
        <v>113</v>
      </c>
    </row>
    <row r="19" spans="1:44" x14ac:dyDescent="0.35">
      <c r="A19" s="32" t="s">
        <v>45</v>
      </c>
      <c r="B19" s="33" t="s">
        <v>22</v>
      </c>
      <c r="C19" s="64">
        <f>IF(G19=34.5,500*P19,50*P19) + IF(H19=3,10000*P19,50*P19) + 200*P19 + VLOOKUP(I19,List!$B$3:$C$5,2,0)*P19 + VLOOKUP(J19,List!$E$3:$F$5,2,0)*P19 + T19*2 + S19*4 + U19*1000 + V19*100 +VLOOKUP(W19,List!$H$3:$I$13,2,0) - X19*L19*5 - IF(AD19="NA",0,AD19*100) - IF(AF19="NA",0,P19*2) - IF(AH19="X",P19*2,0) - IF(AI19="X",P19*2,0) - IF(AJ19="X",P19*2,0) - IF(AK19="X",L19*2,0) - IF(AL19="X",P19*2,0) - IF(AM19="X",P19*2,0) - IF(AN19="X",P19*2,0) - IF(AQ19="X",P19*2,0) - IF(AO19="X",P19*5,0)</f>
        <v>792.76000000000045</v>
      </c>
      <c r="D19" s="64">
        <f t="shared" si="0"/>
        <v>792.76000000000045</v>
      </c>
      <c r="E19" s="93">
        <f t="shared" si="1"/>
        <v>8.9910571926259519E-3</v>
      </c>
      <c r="F19" s="64">
        <f t="shared" si="2"/>
        <v>19</v>
      </c>
      <c r="G19" s="28">
        <v>4.16</v>
      </c>
      <c r="H19" s="28">
        <v>2</v>
      </c>
      <c r="I19" s="28" t="s">
        <v>179</v>
      </c>
      <c r="J19" s="28" t="s">
        <v>83</v>
      </c>
      <c r="K19" s="3">
        <v>332</v>
      </c>
      <c r="L19" s="113">
        <v>86</v>
      </c>
      <c r="M19" s="113">
        <v>0</v>
      </c>
      <c r="N19" s="113">
        <v>0</v>
      </c>
      <c r="O19" s="113">
        <v>0</v>
      </c>
      <c r="P19" s="114">
        <v>1.34</v>
      </c>
      <c r="Q19" s="114">
        <v>0</v>
      </c>
      <c r="R19" s="114">
        <v>1.21</v>
      </c>
      <c r="S19" s="114">
        <v>11</v>
      </c>
      <c r="T19" s="114">
        <v>0</v>
      </c>
      <c r="U19" s="114">
        <v>0</v>
      </c>
      <c r="V19" s="114">
        <v>0</v>
      </c>
      <c r="W19" s="113">
        <v>6</v>
      </c>
      <c r="X19" s="75">
        <v>0</v>
      </c>
      <c r="Y19" s="107" t="s">
        <v>178</v>
      </c>
      <c r="Z19" s="36"/>
      <c r="AA19" s="38"/>
      <c r="AB19" s="36"/>
      <c r="AC19" s="36"/>
      <c r="AD19" s="82" t="s">
        <v>27</v>
      </c>
      <c r="AE19" s="36"/>
      <c r="AF19" s="38" t="s">
        <v>165</v>
      </c>
      <c r="AG19" s="36"/>
      <c r="AH19" s="38" t="s">
        <v>165</v>
      </c>
      <c r="AI19" s="38" t="s">
        <v>165</v>
      </c>
      <c r="AJ19" s="38" t="s">
        <v>165</v>
      </c>
      <c r="AK19" s="38" t="s">
        <v>165</v>
      </c>
      <c r="AL19" s="38" t="s">
        <v>165</v>
      </c>
      <c r="AM19" s="38" t="s">
        <v>165</v>
      </c>
      <c r="AN19" s="38" t="s">
        <v>165</v>
      </c>
      <c r="AO19" s="39" t="s">
        <v>111</v>
      </c>
      <c r="AP19" s="38"/>
      <c r="AQ19" s="38" t="s">
        <v>165</v>
      </c>
      <c r="AR19" s="36" t="s">
        <v>113</v>
      </c>
    </row>
    <row r="20" spans="1:44" x14ac:dyDescent="0.35">
      <c r="A20" s="32" t="s">
        <v>11</v>
      </c>
      <c r="B20" s="33" t="s">
        <v>31</v>
      </c>
      <c r="C20" s="64">
        <f>IF(G20=34.5,500*P20,50*P20) + IF(H20=3,10000*P20,50*P20) + 200*P20 + VLOOKUP(I20,List!$B$3:$C$5,2,0)*P20 + VLOOKUP(J20,List!$E$3:$F$5,2,0)*P20 + T20*2 + S20*4 + U20*1000 + V20*100 +VLOOKUP(W20,List!$H$3:$I$13,2,0) - X20*L20*5 - IF(AD20="NA",0,AD20*100) - IF(AF20="NA",0,P20*2) - IF(AH20="X",P20*2,0) - IF(AI20="X",P20*2,0) - IF(AJ20="X",P20*2,0) - IF(AK20="X",L20*2,0) - IF(AL20="X",P20*2,0) - IF(AM20="X",P20*2,0) - IF(AN20="X",P20*2,0) - IF(AQ20="X",P20*2,0) - IF(AO20="X",P20*5,0)</f>
        <v>1391.7599999999993</v>
      </c>
      <c r="D20" s="64">
        <f t="shared" si="0"/>
        <v>1391.7599999999993</v>
      </c>
      <c r="E20" s="93">
        <f t="shared" si="1"/>
        <v>1.5784592762512085E-2</v>
      </c>
      <c r="F20" s="64">
        <f t="shared" si="2"/>
        <v>16</v>
      </c>
      <c r="G20" s="28">
        <v>4.16</v>
      </c>
      <c r="H20" s="28">
        <v>2</v>
      </c>
      <c r="I20" s="28" t="s">
        <v>81</v>
      </c>
      <c r="J20" s="28" t="s">
        <v>83</v>
      </c>
      <c r="K20" s="3">
        <v>1338</v>
      </c>
      <c r="L20" s="113">
        <v>277</v>
      </c>
      <c r="M20" s="113">
        <v>0</v>
      </c>
      <c r="N20" s="113">
        <v>0</v>
      </c>
      <c r="O20" s="113">
        <v>0</v>
      </c>
      <c r="P20" s="114">
        <v>5.09</v>
      </c>
      <c r="Q20" s="114">
        <v>0.82</v>
      </c>
      <c r="R20" s="114">
        <v>3</v>
      </c>
      <c r="S20" s="114">
        <v>15</v>
      </c>
      <c r="T20" s="114">
        <v>0</v>
      </c>
      <c r="U20" s="114">
        <v>0</v>
      </c>
      <c r="V20" s="114">
        <v>0</v>
      </c>
      <c r="W20" s="113" t="s">
        <v>148</v>
      </c>
      <c r="X20" s="77">
        <v>0.05</v>
      </c>
      <c r="Y20" s="109" t="s">
        <v>177</v>
      </c>
      <c r="Z20" s="39"/>
      <c r="AA20" s="38"/>
      <c r="AB20" s="36"/>
      <c r="AC20" s="36"/>
      <c r="AD20" s="80">
        <v>0.25</v>
      </c>
      <c r="AE20" s="36"/>
      <c r="AF20" s="38" t="s">
        <v>165</v>
      </c>
      <c r="AG20" s="36"/>
      <c r="AH20" s="38" t="s">
        <v>165</v>
      </c>
      <c r="AI20" s="38" t="s">
        <v>165</v>
      </c>
      <c r="AJ20" s="38" t="s">
        <v>165</v>
      </c>
      <c r="AK20" s="38" t="s">
        <v>165</v>
      </c>
      <c r="AL20" s="38" t="s">
        <v>165</v>
      </c>
      <c r="AM20" s="38" t="s">
        <v>165</v>
      </c>
      <c r="AN20" s="38" t="s">
        <v>165</v>
      </c>
      <c r="AO20" s="39" t="s">
        <v>111</v>
      </c>
      <c r="AP20" s="38"/>
      <c r="AQ20" s="38" t="s">
        <v>165</v>
      </c>
      <c r="AR20" s="36" t="s">
        <v>113</v>
      </c>
    </row>
    <row r="21" spans="1:44" x14ac:dyDescent="0.35">
      <c r="A21" s="32" t="s">
        <v>1</v>
      </c>
      <c r="B21" s="33" t="s">
        <v>22</v>
      </c>
      <c r="C21" s="64">
        <f>IF(G21=34.5,500*P21,50*P21) + IF(H21=3,10000*P21,50*P21) + 200*P21 + VLOOKUP(I21,List!$B$3:$C$5,2,0)*P21 + VLOOKUP(J21,List!$E$3:$F$5,2,0)*P21 + T21*2 + S21*4 + U21*1000 + V21*100 +VLOOKUP(W21,List!$H$3:$I$13,2,0) - X21*L21*5 - IF(AD21="NA",0,AD21*100) - IF(AF21="NA",0,P21*2) - IF(AH21="X",P21*2,0) - IF(AI21="X",P21*2,0) - IF(AJ21="X",P21*2,0) - IF(AK21="X",L21*2,0) - IF(AL21="X",P21*2,0) - IF(AM21="X",P21*2,0) - IF(AN21="X",P21*2,0) - IF(AQ21="X",P21*2,0) - IF(AO21="X",P21*5,0)</f>
        <v>1576.4399999999996</v>
      </c>
      <c r="D21" s="64">
        <f t="shared" si="0"/>
        <v>1576.4399999999996</v>
      </c>
      <c r="E21" s="93">
        <f t="shared" si="1"/>
        <v>1.7879133912840257E-2</v>
      </c>
      <c r="F21" s="64">
        <f t="shared" si="2"/>
        <v>15</v>
      </c>
      <c r="G21" s="28">
        <v>4.16</v>
      </c>
      <c r="H21" s="28">
        <v>2</v>
      </c>
      <c r="I21" s="28" t="s">
        <v>179</v>
      </c>
      <c r="J21" s="28" t="s">
        <v>83</v>
      </c>
      <c r="K21" s="3">
        <v>1106</v>
      </c>
      <c r="L21" s="113">
        <v>453</v>
      </c>
      <c r="M21" s="113">
        <v>0</v>
      </c>
      <c r="N21" s="113">
        <v>0</v>
      </c>
      <c r="O21" s="113">
        <v>0</v>
      </c>
      <c r="P21" s="114">
        <v>7.46</v>
      </c>
      <c r="Q21" s="114">
        <v>0</v>
      </c>
      <c r="R21" s="114">
        <v>1.43</v>
      </c>
      <c r="S21" s="114">
        <v>60</v>
      </c>
      <c r="T21" s="114">
        <v>0</v>
      </c>
      <c r="U21" s="114">
        <v>0</v>
      </c>
      <c r="V21" s="114">
        <v>0</v>
      </c>
      <c r="W21" s="113" t="s">
        <v>148</v>
      </c>
      <c r="X21" s="75">
        <v>0</v>
      </c>
      <c r="Y21" s="109" t="s">
        <v>177</v>
      </c>
      <c r="Z21" s="36"/>
      <c r="AA21" s="38"/>
      <c r="AB21" s="36"/>
      <c r="AC21" s="38"/>
      <c r="AD21" s="81">
        <v>1</v>
      </c>
      <c r="AE21" s="36"/>
      <c r="AF21" s="38" t="s">
        <v>165</v>
      </c>
      <c r="AG21" s="36"/>
      <c r="AH21" s="38" t="s">
        <v>165</v>
      </c>
      <c r="AI21" s="38" t="s">
        <v>165</v>
      </c>
      <c r="AJ21" s="38" t="s">
        <v>165</v>
      </c>
      <c r="AK21" s="38" t="s">
        <v>165</v>
      </c>
      <c r="AL21" s="38" t="s">
        <v>165</v>
      </c>
      <c r="AM21" s="38" t="s">
        <v>165</v>
      </c>
      <c r="AN21" s="38" t="s">
        <v>165</v>
      </c>
      <c r="AO21" s="39" t="s">
        <v>111</v>
      </c>
      <c r="AP21" s="38"/>
      <c r="AQ21" s="38" t="s">
        <v>165</v>
      </c>
      <c r="AR21" s="36" t="s">
        <v>113</v>
      </c>
    </row>
    <row r="22" spans="1:44" x14ac:dyDescent="0.35">
      <c r="A22" s="32" t="s">
        <v>10</v>
      </c>
      <c r="B22" s="33" t="s">
        <v>31</v>
      </c>
      <c r="C22" s="64">
        <f>IF(G22=34.5,500*P22,50*P22) + IF(H22=3,10000*P22,50*P22) + 200*P22 + VLOOKUP(I22,List!$B$3:$C$5,2,0)*P22 + VLOOKUP(J22,List!$E$3:$F$5,2,0)*P22 + T22*2 + S22*4 + U22*1000 + V22*100 +VLOOKUP(W22,List!$H$3:$I$13,2,0) - X22*L22*5 - IF(AD22="NA",0,AD22*100) - IF(AF22="NA",0,P22*2) - IF(AH22="X",P22*2,0) - IF(AI22="X",P22*2,0) - IF(AJ22="X",P22*2,0) - IF(AK22="X",L22*2,0) - IF(AL22="X",P22*2,0) - IF(AM22="X",P22*2,0) - IF(AN22="X",P22*2,0) - IF(AQ22="X",P22*2,0) - IF(AO22="X",P22*5,0)</f>
        <v>1652.2999999999993</v>
      </c>
      <c r="D22" s="64">
        <f t="shared" si="0"/>
        <v>1652.2999999999993</v>
      </c>
      <c r="E22" s="93">
        <f t="shared" si="1"/>
        <v>1.8739497198869574E-2</v>
      </c>
      <c r="F22" s="64">
        <f t="shared" si="2"/>
        <v>14</v>
      </c>
      <c r="G22" s="28">
        <v>4.16</v>
      </c>
      <c r="H22" s="28">
        <v>2</v>
      </c>
      <c r="I22" s="28" t="s">
        <v>179</v>
      </c>
      <c r="J22" s="28" t="s">
        <v>179</v>
      </c>
      <c r="K22" s="3">
        <v>880</v>
      </c>
      <c r="L22" s="113">
        <v>280</v>
      </c>
      <c r="M22" s="113">
        <v>0</v>
      </c>
      <c r="N22" s="113">
        <v>0</v>
      </c>
      <c r="O22" s="113">
        <v>0</v>
      </c>
      <c r="P22" s="114">
        <v>6.45</v>
      </c>
      <c r="Q22" s="114">
        <v>0</v>
      </c>
      <c r="R22" s="114">
        <v>3.55</v>
      </c>
      <c r="S22" s="114">
        <v>27</v>
      </c>
      <c r="T22" s="114">
        <v>0</v>
      </c>
      <c r="U22" s="114">
        <v>0</v>
      </c>
      <c r="V22" s="114">
        <v>0</v>
      </c>
      <c r="W22" s="113" t="s">
        <v>148</v>
      </c>
      <c r="X22" s="75">
        <v>0</v>
      </c>
      <c r="Y22" s="109" t="s">
        <v>177</v>
      </c>
      <c r="Z22" s="36"/>
      <c r="AA22" s="38"/>
      <c r="AB22" s="36"/>
      <c r="AC22" s="36"/>
      <c r="AD22" s="80">
        <v>0.5</v>
      </c>
      <c r="AE22" s="36"/>
      <c r="AF22" s="38" t="s">
        <v>165</v>
      </c>
      <c r="AG22" s="36"/>
      <c r="AH22" s="38" t="s">
        <v>165</v>
      </c>
      <c r="AI22" s="38" t="s">
        <v>165</v>
      </c>
      <c r="AJ22" s="38" t="s">
        <v>165</v>
      </c>
      <c r="AK22" s="38" t="s">
        <v>165</v>
      </c>
      <c r="AL22" s="38" t="s">
        <v>165</v>
      </c>
      <c r="AM22" s="38" t="s">
        <v>165</v>
      </c>
      <c r="AN22" s="38" t="s">
        <v>165</v>
      </c>
      <c r="AO22" s="39" t="s">
        <v>111</v>
      </c>
      <c r="AP22" s="38"/>
      <c r="AQ22" s="38" t="s">
        <v>165</v>
      </c>
      <c r="AR22" s="36" t="s">
        <v>113</v>
      </c>
    </row>
    <row r="23" spans="1:44" x14ac:dyDescent="0.35">
      <c r="A23" s="32" t="s">
        <v>46</v>
      </c>
      <c r="B23" s="33" t="s">
        <v>23</v>
      </c>
      <c r="C23" s="64">
        <f>IF(G23=34.5,500*P23,50*P23) + IF(H23=3,10000*P23,50*P23) + 200*P23 + VLOOKUP(I23,List!$B$3:$C$5,2,0)*P23 + VLOOKUP(J23,List!$E$3:$F$5,2,0)*P23 + T23*2 + S23*4 + U23*1000 + V23*100 +VLOOKUP(W23,List!$H$3:$I$13,2,0) - X23*L23*5 - IF(AD23="NA",0,AD23*100) - IF(AF23="NA",0,P23*2) - IF(AH23="X",P23*2,0) - IF(AI23="X",P23*2,0) - IF(AJ23="X",P23*2,0) - IF(AK23="X",L23*2,0) - IF(AL23="X",P23*2,0) - IF(AM23="X",P23*2,0) - IF(AN23="X",P23*2,0) - IF(AQ23="X",P23*2,0) - IF(AO23="X",P23*5,0)</f>
        <v>2043.2599999999986</v>
      </c>
      <c r="D23" s="64">
        <f t="shared" si="0"/>
        <v>2043.2599999999986</v>
      </c>
      <c r="E23" s="93">
        <f t="shared" si="1"/>
        <v>2.3173555072663703E-2</v>
      </c>
      <c r="F23" s="64">
        <f t="shared" si="2"/>
        <v>11</v>
      </c>
      <c r="G23" s="28">
        <v>4.16</v>
      </c>
      <c r="H23" s="28">
        <v>2</v>
      </c>
      <c r="I23" s="28" t="s">
        <v>179</v>
      </c>
      <c r="J23" s="28" t="s">
        <v>81</v>
      </c>
      <c r="K23" s="3">
        <v>1189</v>
      </c>
      <c r="L23" s="113">
        <v>341</v>
      </c>
      <c r="M23" s="113">
        <v>9</v>
      </c>
      <c r="N23" s="113">
        <v>1</v>
      </c>
      <c r="O23" s="113">
        <v>0</v>
      </c>
      <c r="P23" s="114">
        <v>6.64</v>
      </c>
      <c r="Q23" s="114">
        <v>0.28999999999999998</v>
      </c>
      <c r="R23" s="114">
        <v>3.68</v>
      </c>
      <c r="S23" s="114">
        <v>45</v>
      </c>
      <c r="T23" s="114">
        <v>0</v>
      </c>
      <c r="U23" s="114">
        <v>0</v>
      </c>
      <c r="V23" s="114">
        <v>0</v>
      </c>
      <c r="W23" s="113">
        <v>10</v>
      </c>
      <c r="X23" s="77">
        <v>0.1</v>
      </c>
      <c r="Y23" s="109" t="s">
        <v>177</v>
      </c>
      <c r="Z23" s="39"/>
      <c r="AA23" s="38"/>
      <c r="AB23" s="36"/>
      <c r="AC23" s="36"/>
      <c r="AD23" s="81">
        <v>1</v>
      </c>
      <c r="AE23" s="36"/>
      <c r="AF23" s="38" t="s">
        <v>165</v>
      </c>
      <c r="AG23" s="36"/>
      <c r="AH23" s="38" t="s">
        <v>165</v>
      </c>
      <c r="AI23" s="38" t="s">
        <v>165</v>
      </c>
      <c r="AJ23" s="38" t="s">
        <v>165</v>
      </c>
      <c r="AK23" s="38" t="s">
        <v>165</v>
      </c>
      <c r="AL23" s="38" t="s">
        <v>165</v>
      </c>
      <c r="AM23" s="38" t="s">
        <v>165</v>
      </c>
      <c r="AN23" s="38" t="s">
        <v>165</v>
      </c>
      <c r="AO23" s="39" t="s">
        <v>111</v>
      </c>
      <c r="AP23" s="38"/>
      <c r="AQ23" s="38" t="s">
        <v>165</v>
      </c>
      <c r="AR23" s="36" t="s">
        <v>113</v>
      </c>
    </row>
    <row r="24" spans="1:44" x14ac:dyDescent="0.35">
      <c r="A24" s="32" t="s">
        <v>12</v>
      </c>
      <c r="B24" s="33" t="s">
        <v>23</v>
      </c>
      <c r="C24" s="64">
        <f>IF(G24=34.5,500*P24,50*P24) + IF(H24=3,10000*P24,50*P24) + 200*P24 + VLOOKUP(I24,List!$B$3:$C$5,2,0)*P24 + VLOOKUP(J24,List!$E$3:$F$5,2,0)*P24 + T24*2 + S24*4 + U24*1000 + V24*100 +VLOOKUP(W24,List!$H$3:$I$13,2,0) - X24*L24*5 - IF(AD24="NA",0,AD24*100) - IF(AF24="NA",0,P24*2) - IF(AH24="X",P24*2,0) - IF(AI24="X",P24*2,0) - IF(AJ24="X",P24*2,0) - IF(AK24="X",L24*2,0) - IF(AL24="X",P24*2,0) - IF(AM24="X",P24*2,0) - IF(AN24="X",P24*2,0) - IF(AQ24="X",P24*2,0) - IF(AO24="X",P24*5,0)</f>
        <v>712.78666666666709</v>
      </c>
      <c r="D24" s="64">
        <f t="shared" si="0"/>
        <v>712.78666666666709</v>
      </c>
      <c r="E24" s="93">
        <f t="shared" si="1"/>
        <v>8.0840426940577345E-3</v>
      </c>
      <c r="F24" s="64">
        <f t="shared" si="2"/>
        <v>20</v>
      </c>
      <c r="G24" s="28">
        <v>4.16</v>
      </c>
      <c r="H24" s="28">
        <v>2</v>
      </c>
      <c r="I24" s="28" t="s">
        <v>179</v>
      </c>
      <c r="J24" s="28" t="s">
        <v>179</v>
      </c>
      <c r="K24" s="3">
        <v>605</v>
      </c>
      <c r="L24" s="113">
        <v>178</v>
      </c>
      <c r="M24" s="113">
        <v>1</v>
      </c>
      <c r="N24" s="113">
        <v>0</v>
      </c>
      <c r="O24" s="113">
        <v>0</v>
      </c>
      <c r="P24" s="114">
        <v>3.18</v>
      </c>
      <c r="Q24" s="114">
        <v>0</v>
      </c>
      <c r="R24" s="114">
        <v>0.94</v>
      </c>
      <c r="S24" s="114">
        <v>10</v>
      </c>
      <c r="T24" s="114">
        <v>0</v>
      </c>
      <c r="U24" s="114">
        <v>0</v>
      </c>
      <c r="V24" s="114">
        <v>0</v>
      </c>
      <c r="W24" s="113" t="s">
        <v>148</v>
      </c>
      <c r="X24" s="75">
        <v>0</v>
      </c>
      <c r="Y24" s="109" t="s">
        <v>177</v>
      </c>
      <c r="Z24" s="36"/>
      <c r="AA24" s="38"/>
      <c r="AB24" s="36"/>
      <c r="AC24" s="36"/>
      <c r="AD24" s="80">
        <v>0.33333333333333331</v>
      </c>
      <c r="AE24" s="36"/>
      <c r="AF24" s="38" t="s">
        <v>165</v>
      </c>
      <c r="AG24" s="36"/>
      <c r="AH24" s="38" t="s">
        <v>165</v>
      </c>
      <c r="AI24" s="38" t="s">
        <v>165</v>
      </c>
      <c r="AJ24" s="38" t="s">
        <v>165</v>
      </c>
      <c r="AK24" s="38" t="s">
        <v>165</v>
      </c>
      <c r="AL24" s="38" t="s">
        <v>165</v>
      </c>
      <c r="AM24" s="38" t="s">
        <v>165</v>
      </c>
      <c r="AN24" s="38" t="s">
        <v>165</v>
      </c>
      <c r="AO24" s="39" t="s">
        <v>111</v>
      </c>
      <c r="AP24" s="38"/>
      <c r="AQ24" s="38" t="s">
        <v>165</v>
      </c>
      <c r="AR24" s="36" t="s">
        <v>113</v>
      </c>
    </row>
    <row r="25" spans="1:44" x14ac:dyDescent="0.35">
      <c r="A25" s="32" t="s">
        <v>9</v>
      </c>
      <c r="B25" s="33" t="s">
        <v>31</v>
      </c>
      <c r="C25" s="64">
        <f>IF(G25=34.5,500*P25,50*P25) + IF(H25=3,10000*P25,50*P25) + 200*P25 + VLOOKUP(I25,List!$B$3:$C$5,2,0)*P25 + VLOOKUP(J25,List!$E$3:$F$5,2,0)*P25 + T25*2 + S25*4 + U25*1000 + V25*100 +VLOOKUP(W25,List!$H$3:$I$13,2,0) - X25*L25*5 - IF(AD25="NA",0,AD25*100) - IF(AF25="NA",0,P25*2) - IF(AH25="X",P25*2,0) - IF(AI25="X",P25*2,0) - IF(AJ25="X",P25*2,0) - IF(AK25="X",L25*2,0) - IF(AL25="X",P25*2,0) - IF(AM25="X",P25*2,0) - IF(AN25="X",P25*2,0) - IF(AQ25="X",P25*2,0) - IF(AO25="X",P25*5,0)</f>
        <v>-4</v>
      </c>
      <c r="D25" s="64">
        <f t="shared" si="0"/>
        <v>0</v>
      </c>
      <c r="E25" s="93">
        <f t="shared" si="1"/>
        <v>-4.5365846877369931E-5</v>
      </c>
      <c r="F25" s="64">
        <f t="shared" si="2"/>
        <v>26</v>
      </c>
      <c r="G25" s="28">
        <v>4.16</v>
      </c>
      <c r="H25" s="28">
        <v>2</v>
      </c>
      <c r="I25" s="28" t="s">
        <v>83</v>
      </c>
      <c r="J25" s="28" t="s">
        <v>83</v>
      </c>
      <c r="K25" s="3">
        <v>35</v>
      </c>
      <c r="L25" s="113">
        <v>2</v>
      </c>
      <c r="M25" s="113">
        <v>0</v>
      </c>
      <c r="N25" s="113">
        <v>0</v>
      </c>
      <c r="O25" s="113">
        <v>0</v>
      </c>
      <c r="P25" s="114">
        <v>0</v>
      </c>
      <c r="Q25" s="114">
        <v>0</v>
      </c>
      <c r="R25" s="114">
        <v>0.84</v>
      </c>
      <c r="S25" s="114">
        <v>0</v>
      </c>
      <c r="T25" s="114">
        <v>0</v>
      </c>
      <c r="U25" s="114">
        <v>0</v>
      </c>
      <c r="V25" s="114">
        <v>0</v>
      </c>
      <c r="W25" s="113" t="s">
        <v>148</v>
      </c>
      <c r="X25" s="75">
        <v>0</v>
      </c>
      <c r="Y25" s="37" t="s">
        <v>77</v>
      </c>
      <c r="Z25" s="36"/>
      <c r="AA25" s="38"/>
      <c r="AB25" s="36"/>
      <c r="AC25" s="36"/>
      <c r="AD25" s="82" t="s">
        <v>27</v>
      </c>
      <c r="AE25" s="36"/>
      <c r="AF25" s="38" t="s">
        <v>165</v>
      </c>
      <c r="AG25" s="36"/>
      <c r="AH25" s="38" t="s">
        <v>165</v>
      </c>
      <c r="AI25" s="38" t="s">
        <v>165</v>
      </c>
      <c r="AJ25" s="38" t="s">
        <v>165</v>
      </c>
      <c r="AK25" s="38" t="s">
        <v>165</v>
      </c>
      <c r="AL25" s="38" t="s">
        <v>165</v>
      </c>
      <c r="AM25" s="38" t="s">
        <v>165</v>
      </c>
      <c r="AN25" s="38" t="s">
        <v>165</v>
      </c>
      <c r="AO25" s="39" t="s">
        <v>111</v>
      </c>
      <c r="AP25" s="38"/>
      <c r="AQ25" s="38" t="s">
        <v>165</v>
      </c>
      <c r="AR25" s="36" t="s">
        <v>113</v>
      </c>
    </row>
    <row r="26" spans="1:44" x14ac:dyDescent="0.35">
      <c r="A26" s="32" t="s">
        <v>47</v>
      </c>
      <c r="B26" s="33" t="s">
        <v>17</v>
      </c>
      <c r="C26" s="64">
        <f>IF(G26=34.5,500*P26,50*P26) + IF(H26=3,10000*P26,50*P26) + 200*P26 + VLOOKUP(I26,List!$B$3:$C$5,2,0)*P26 + VLOOKUP(J26,List!$E$3:$F$5,2,0)*P26 + T26*2 + S26*4 + U26*1000 + V26*100 +VLOOKUP(W26,List!$H$3:$I$13,2,0) - X26*L26*5 - IF(AD26="NA",0,AD26*100) - IF(AF26="NA",0,P26*2) - IF(AH26="X",P26*2,0) - IF(AI26="X",P26*2,0) - IF(AJ26="X",P26*2,0) - IF(AK26="X",L26*2,0) - IF(AL26="X",P26*2,0) - IF(AM26="X",P26*2,0) - IF(AN26="X",P26*2,0) - IF(AQ26="X",P26*2,0) - IF(AO26="X",P26*5,0)</f>
        <v>201.76000000000005</v>
      </c>
      <c r="D26" s="64">
        <f t="shared" si="0"/>
        <v>201.76000000000005</v>
      </c>
      <c r="E26" s="93">
        <f t="shared" si="1"/>
        <v>2.2882533164945399E-3</v>
      </c>
      <c r="F26" s="64">
        <f t="shared" si="2"/>
        <v>22</v>
      </c>
      <c r="G26" s="28">
        <v>4.16</v>
      </c>
      <c r="H26" s="28">
        <v>2</v>
      </c>
      <c r="I26" s="28" t="s">
        <v>83</v>
      </c>
      <c r="J26" s="28" t="s">
        <v>81</v>
      </c>
      <c r="K26" s="3">
        <v>4</v>
      </c>
      <c r="L26" s="113">
        <v>22</v>
      </c>
      <c r="M26" s="113">
        <v>0</v>
      </c>
      <c r="N26" s="113">
        <v>0</v>
      </c>
      <c r="O26" s="113">
        <v>0</v>
      </c>
      <c r="P26" s="113">
        <v>0.64</v>
      </c>
      <c r="Q26" s="113">
        <v>0</v>
      </c>
      <c r="R26" s="113">
        <v>0.02</v>
      </c>
      <c r="S26" s="113">
        <v>0</v>
      </c>
      <c r="T26" s="113">
        <v>0</v>
      </c>
      <c r="U26" s="113">
        <v>0</v>
      </c>
      <c r="V26" s="114">
        <v>0</v>
      </c>
      <c r="W26" s="113" t="s">
        <v>148</v>
      </c>
      <c r="X26" s="75">
        <v>0</v>
      </c>
      <c r="Y26" s="37" t="s">
        <v>77</v>
      </c>
      <c r="Z26" s="36"/>
      <c r="AA26" s="38"/>
      <c r="AB26" s="36"/>
      <c r="AC26" s="36"/>
      <c r="AD26" s="82" t="s">
        <v>27</v>
      </c>
      <c r="AE26" s="36"/>
      <c r="AF26" s="38" t="s">
        <v>165</v>
      </c>
      <c r="AG26" s="36"/>
      <c r="AH26" s="38" t="s">
        <v>165</v>
      </c>
      <c r="AI26" s="38" t="s">
        <v>165</v>
      </c>
      <c r="AJ26" s="38" t="s">
        <v>165</v>
      </c>
      <c r="AK26" s="38" t="s">
        <v>165</v>
      </c>
      <c r="AL26" s="38" t="s">
        <v>165</v>
      </c>
      <c r="AM26" s="38" t="s">
        <v>165</v>
      </c>
      <c r="AN26" s="38" t="s">
        <v>165</v>
      </c>
      <c r="AO26" s="38" t="s">
        <v>165</v>
      </c>
      <c r="AP26" s="38"/>
      <c r="AQ26" s="38" t="s">
        <v>165</v>
      </c>
      <c r="AR26" s="36" t="s">
        <v>113</v>
      </c>
    </row>
    <row r="27" spans="1:44" x14ac:dyDescent="0.35">
      <c r="A27" s="32" t="s">
        <v>48</v>
      </c>
      <c r="B27" s="33" t="s">
        <v>32</v>
      </c>
      <c r="C27" s="64">
        <f>IF(G27=34.5,500*P27,50*P27) + IF(H27=3,10000*P27,50*P27) + 200*P27 + VLOOKUP(I27,List!$B$3:$C$5,2,0)*P27 + VLOOKUP(J27,List!$E$3:$F$5,2,0)*P27 + T27*2 + S27*4 + U27*1000 + V27*100 +VLOOKUP(W27,List!$H$3:$I$13,2,0) - X27*L27*5 - IF(AD27="NA",0,AD27*100) - IF(AF27="NA",0,P27*2) - IF(AH27="X",P27*2,0) - IF(AI27="X",P27*2,0) - IF(AJ27="X",P27*2,0) - IF(AK27="X",L27*2,0) - IF(AL27="X",P27*2,0) - IF(AM27="X",P27*2,0) - IF(AN27="X",P27*2,0) - IF(AQ27="X",P27*2,0) - IF(AO27="X",P27*5,0)</f>
        <v>627.39999999999964</v>
      </c>
      <c r="D27" s="64">
        <f t="shared" si="0"/>
        <v>627.39999999999964</v>
      </c>
      <c r="E27" s="93">
        <f t="shared" si="1"/>
        <v>7.1156330827154696E-3</v>
      </c>
      <c r="F27" s="64">
        <f t="shared" si="2"/>
        <v>21</v>
      </c>
      <c r="G27" s="28">
        <v>4.16</v>
      </c>
      <c r="H27" s="28">
        <v>2</v>
      </c>
      <c r="I27" s="28" t="s">
        <v>83</v>
      </c>
      <c r="J27" s="28" t="s">
        <v>83</v>
      </c>
      <c r="K27" s="3">
        <v>1</v>
      </c>
      <c r="L27" s="113">
        <v>1</v>
      </c>
      <c r="M27" s="113">
        <v>0</v>
      </c>
      <c r="N27" s="113">
        <v>0</v>
      </c>
      <c r="O27" s="113">
        <v>0</v>
      </c>
      <c r="P27" s="113">
        <v>0.1</v>
      </c>
      <c r="Q27" s="113">
        <v>0</v>
      </c>
      <c r="R27" s="113">
        <v>0</v>
      </c>
      <c r="S27" s="113">
        <v>0</v>
      </c>
      <c r="T27" s="113">
        <v>0</v>
      </c>
      <c r="U27" s="113">
        <v>0</v>
      </c>
      <c r="V27" s="114">
        <v>0</v>
      </c>
      <c r="W27" s="113">
        <v>5</v>
      </c>
      <c r="X27" s="75">
        <v>0</v>
      </c>
      <c r="Y27" s="37" t="s">
        <v>77</v>
      </c>
      <c r="Z27" s="37" t="s">
        <v>27</v>
      </c>
      <c r="AA27" s="38"/>
      <c r="AB27" s="37" t="s">
        <v>27</v>
      </c>
      <c r="AC27" s="37" t="s">
        <v>27</v>
      </c>
      <c r="AD27" s="82" t="s">
        <v>27</v>
      </c>
      <c r="AE27" s="36"/>
      <c r="AF27" s="38" t="s">
        <v>165</v>
      </c>
      <c r="AG27" s="36"/>
      <c r="AH27" s="38" t="s">
        <v>165</v>
      </c>
      <c r="AI27" s="38" t="s">
        <v>165</v>
      </c>
      <c r="AJ27" s="38" t="s">
        <v>165</v>
      </c>
      <c r="AK27" s="38" t="s">
        <v>165</v>
      </c>
      <c r="AL27" s="38" t="s">
        <v>165</v>
      </c>
      <c r="AM27" s="38" t="s">
        <v>165</v>
      </c>
      <c r="AN27" s="38" t="s">
        <v>165</v>
      </c>
      <c r="AO27" s="39" t="s">
        <v>110</v>
      </c>
      <c r="AP27" s="38"/>
      <c r="AQ27" s="38" t="s">
        <v>165</v>
      </c>
      <c r="AR27" s="36" t="s">
        <v>113</v>
      </c>
    </row>
    <row r="28" spans="1:44" x14ac:dyDescent="0.35">
      <c r="A28" s="32" t="s">
        <v>49</v>
      </c>
      <c r="B28" s="33" t="s">
        <v>32</v>
      </c>
      <c r="C28" s="64">
        <f>IF(G28=34.5,500*P28,50*P28) + IF(H28=3,10000*P28,50*P28) + 200*P28 + VLOOKUP(I28,List!$B$3:$C$5,2,0)*P28 + VLOOKUP(J28,List!$E$3:$F$5,2,0)*P28 + T28*2 + S28*4 + U28*1000 + V28*100 +VLOOKUP(W28,List!$H$3:$I$13,2,0) - X28*L28*5 - IF(AD28="NA",0,AD28*100) - IF(AF28="NA",0,P28*2) - IF(AH28="X",P28*2,0) - IF(AI28="X",P28*2,0) - IF(AJ28="X",P28*2,0) - IF(AK28="X",L28*2,0) - IF(AL28="X",P28*2,0) - IF(AM28="X",P28*2,0) - IF(AN28="X",P28*2,0) - IF(AQ28="X",P28*2,0) - IF(AO28="X",P28*5,0)</f>
        <v>0</v>
      </c>
      <c r="D28" s="64">
        <f t="shared" si="0"/>
        <v>0</v>
      </c>
      <c r="E28" s="93">
        <f t="shared" si="1"/>
        <v>0</v>
      </c>
      <c r="F28" s="64">
        <f t="shared" si="2"/>
        <v>24</v>
      </c>
      <c r="G28" s="28">
        <v>4.16</v>
      </c>
      <c r="H28" s="28">
        <v>2</v>
      </c>
      <c r="I28" s="28" t="s">
        <v>83</v>
      </c>
      <c r="J28" s="28" t="s">
        <v>83</v>
      </c>
      <c r="K28" s="3">
        <v>0</v>
      </c>
      <c r="L28" s="113">
        <v>0</v>
      </c>
      <c r="M28" s="113">
        <v>0</v>
      </c>
      <c r="N28" s="113">
        <v>0</v>
      </c>
      <c r="O28" s="113">
        <v>0</v>
      </c>
      <c r="P28" s="113">
        <v>0</v>
      </c>
      <c r="Q28" s="113">
        <v>0</v>
      </c>
      <c r="R28" s="113">
        <v>0</v>
      </c>
      <c r="S28" s="113">
        <v>0</v>
      </c>
      <c r="T28" s="113">
        <v>0</v>
      </c>
      <c r="U28" s="113">
        <v>0</v>
      </c>
      <c r="V28" s="114">
        <v>0</v>
      </c>
      <c r="W28" s="113" t="s">
        <v>148</v>
      </c>
      <c r="X28" s="78">
        <v>1</v>
      </c>
      <c r="Y28" s="37" t="s">
        <v>77</v>
      </c>
      <c r="Z28" s="37" t="s">
        <v>27</v>
      </c>
      <c r="AA28" s="38"/>
      <c r="AB28" s="37" t="s">
        <v>27</v>
      </c>
      <c r="AC28" s="37" t="s">
        <v>27</v>
      </c>
      <c r="AD28" s="82" t="s">
        <v>27</v>
      </c>
      <c r="AE28" s="36"/>
      <c r="AF28" s="38" t="s">
        <v>165</v>
      </c>
      <c r="AG28" s="36"/>
      <c r="AH28" s="38" t="s">
        <v>165</v>
      </c>
      <c r="AI28" s="38" t="s">
        <v>165</v>
      </c>
      <c r="AJ28" s="38" t="s">
        <v>165</v>
      </c>
      <c r="AK28" s="38" t="s">
        <v>165</v>
      </c>
      <c r="AL28" s="38" t="s">
        <v>165</v>
      </c>
      <c r="AM28" s="38" t="s">
        <v>165</v>
      </c>
      <c r="AN28" s="38" t="s">
        <v>165</v>
      </c>
      <c r="AO28" s="39" t="s">
        <v>110</v>
      </c>
      <c r="AP28" s="37" t="s">
        <v>27</v>
      </c>
      <c r="AQ28" s="37" t="s">
        <v>27</v>
      </c>
      <c r="AR28" s="36" t="s">
        <v>113</v>
      </c>
    </row>
    <row r="29" spans="1:44" ht="15" thickBot="1" x14ac:dyDescent="0.4">
      <c r="A29" s="32" t="s">
        <v>50</v>
      </c>
      <c r="B29" s="33" t="s">
        <v>6</v>
      </c>
      <c r="C29" s="64">
        <f>IF(G29=34.5,500*P29,50*P29) + IF(H29=3,10000*P29,50*P29) + 200*P29 + VLOOKUP(I29,List!$B$3:$C$5,2,0)*P29 + VLOOKUP(J29,List!$E$3:$F$5,2,0)*P29 + T29*2 + S29*4 + U29*1000 + V29*100 +VLOOKUP(W29,List!$H$3:$I$13,2,0) - X29*L29*5 - IF(AD29="NA",0,AD29*100) - IF(AF29="NA",0,P29*2) - IF(AH29="X",P29*2,0) - IF(AI29="X",P29*2,0) - IF(AJ29="X",P29*2,0) - IF(AK29="X",L29*2,0) - IF(AL29="X",P29*2,0) - IF(AM29="X",P29*2,0) - IF(AN29="X",P29*2,0) - IF(AQ29="X",P29*2,0) - IF(AO29="X",P29*5,0)</f>
        <v>0</v>
      </c>
      <c r="D29" s="64">
        <f t="shared" si="0"/>
        <v>0</v>
      </c>
      <c r="E29" s="93">
        <f t="shared" si="1"/>
        <v>0</v>
      </c>
      <c r="F29" s="64">
        <f t="shared" si="2"/>
        <v>24</v>
      </c>
      <c r="G29" s="28">
        <v>4.16</v>
      </c>
      <c r="H29" s="28">
        <v>2</v>
      </c>
      <c r="I29" s="28" t="s">
        <v>83</v>
      </c>
      <c r="J29" s="28" t="s">
        <v>83</v>
      </c>
      <c r="K29" s="3">
        <v>1</v>
      </c>
      <c r="L29" s="117">
        <v>0</v>
      </c>
      <c r="M29" s="113">
        <v>0</v>
      </c>
      <c r="N29" s="117">
        <v>0</v>
      </c>
      <c r="O29" s="117">
        <v>0</v>
      </c>
      <c r="P29" s="117">
        <v>0</v>
      </c>
      <c r="Q29" s="117">
        <v>0</v>
      </c>
      <c r="R29" s="117">
        <v>0.03</v>
      </c>
      <c r="S29" s="117">
        <v>0</v>
      </c>
      <c r="T29" s="113">
        <v>0</v>
      </c>
      <c r="U29" s="113">
        <v>0</v>
      </c>
      <c r="V29" s="114">
        <v>0</v>
      </c>
      <c r="W29" s="113" t="s">
        <v>148</v>
      </c>
      <c r="X29" s="78">
        <v>1</v>
      </c>
      <c r="Y29" s="37" t="s">
        <v>77</v>
      </c>
      <c r="Z29" s="37" t="s">
        <v>27</v>
      </c>
      <c r="AA29" s="38"/>
      <c r="AB29" s="37" t="s">
        <v>27</v>
      </c>
      <c r="AC29" s="37" t="s">
        <v>27</v>
      </c>
      <c r="AD29" s="82" t="s">
        <v>27</v>
      </c>
      <c r="AE29" s="36"/>
      <c r="AF29" s="38" t="s">
        <v>165</v>
      </c>
      <c r="AG29" s="36"/>
      <c r="AH29" s="38" t="s">
        <v>165</v>
      </c>
      <c r="AI29" s="38" t="s">
        <v>165</v>
      </c>
      <c r="AJ29" s="38" t="s">
        <v>165</v>
      </c>
      <c r="AK29" s="38" t="s">
        <v>165</v>
      </c>
      <c r="AL29" s="38" t="s">
        <v>165</v>
      </c>
      <c r="AM29" s="38" t="s">
        <v>165</v>
      </c>
      <c r="AN29" s="38" t="s">
        <v>165</v>
      </c>
      <c r="AO29" s="38" t="s">
        <v>165</v>
      </c>
      <c r="AP29" s="37" t="s">
        <v>27</v>
      </c>
      <c r="AQ29" s="37" t="s">
        <v>27</v>
      </c>
      <c r="AR29" s="36" t="s">
        <v>113</v>
      </c>
    </row>
    <row r="30" spans="1:44" ht="15" thickBot="1" x14ac:dyDescent="0.4">
      <c r="A30" s="5"/>
      <c r="B30" s="6"/>
      <c r="C30" s="64">
        <f>SUM(C4:C29)</f>
        <v>88172.056190476185</v>
      </c>
      <c r="D30" s="64">
        <f>SUM(D4:D29)</f>
        <v>88176.056190476185</v>
      </c>
      <c r="E30" s="93">
        <f>SUM(E4:E29)</f>
        <v>1.0000000000000002</v>
      </c>
      <c r="F30" s="94"/>
      <c r="G30" s="6"/>
      <c r="H30" s="6"/>
      <c r="I30" s="6"/>
      <c r="J30" s="6"/>
      <c r="K30" s="6"/>
      <c r="L30" s="31">
        <f t="shared" ref="L30:V30" si="3">SUM(L4:L29)</f>
        <v>9926</v>
      </c>
      <c r="M30" s="31">
        <f t="shared" si="3"/>
        <v>38</v>
      </c>
      <c r="N30" s="31">
        <f t="shared" si="3"/>
        <v>53</v>
      </c>
      <c r="O30" s="31">
        <f t="shared" si="3"/>
        <v>0</v>
      </c>
      <c r="P30" s="31">
        <f t="shared" si="3"/>
        <v>183.92</v>
      </c>
      <c r="Q30" s="31">
        <f t="shared" si="3"/>
        <v>26.979999999999997</v>
      </c>
      <c r="R30" s="31">
        <f t="shared" si="3"/>
        <v>54.080000000000005</v>
      </c>
      <c r="S30" s="28">
        <f t="shared" si="3"/>
        <v>644</v>
      </c>
      <c r="T30" s="47">
        <f t="shared" si="3"/>
        <v>0</v>
      </c>
      <c r="U30" s="30">
        <f t="shared" si="3"/>
        <v>2</v>
      </c>
      <c r="V30" s="30">
        <f t="shared" si="3"/>
        <v>7</v>
      </c>
      <c r="W30" s="29"/>
      <c r="X30" s="6"/>
      <c r="Y30" s="20"/>
      <c r="Z30" s="6"/>
      <c r="AA30" s="6"/>
      <c r="AB30" s="6"/>
      <c r="AC30" s="6"/>
      <c r="AD30" s="7"/>
      <c r="AP30" s="6"/>
      <c r="AQ30" s="6"/>
    </row>
    <row r="31" spans="1:44" x14ac:dyDescent="0.35">
      <c r="D31" s="69" t="s">
        <v>80</v>
      </c>
      <c r="E31" s="69"/>
      <c r="F31" s="69"/>
      <c r="G31" s="69"/>
      <c r="K31" s="68"/>
      <c r="L31" s="12"/>
      <c r="M31" s="12"/>
      <c r="N31" s="12"/>
      <c r="O31" s="12"/>
      <c r="P31" s="12"/>
      <c r="Q31" s="12"/>
      <c r="R31" s="12"/>
      <c r="S31" s="2"/>
      <c r="X31" s="148" t="s">
        <v>36</v>
      </c>
      <c r="Y31" s="149"/>
      <c r="Z31" s="150"/>
    </row>
    <row r="32" spans="1:44" x14ac:dyDescent="0.35">
      <c r="D32" s="65" t="s">
        <v>81</v>
      </c>
      <c r="E32" s="90"/>
      <c r="F32" s="90"/>
      <c r="G32" s="90"/>
      <c r="K32" s="68"/>
      <c r="L32" s="12"/>
      <c r="M32" s="12"/>
      <c r="N32" s="12"/>
      <c r="O32" s="12"/>
      <c r="P32" s="12"/>
      <c r="Q32" s="12"/>
      <c r="R32" s="12"/>
      <c r="X32" s="24"/>
      <c r="Y32" s="137" t="s">
        <v>53</v>
      </c>
      <c r="Z32" s="138"/>
    </row>
    <row r="33" spans="4:30" x14ac:dyDescent="0.35">
      <c r="D33" s="66" t="s">
        <v>82</v>
      </c>
      <c r="E33" s="91"/>
      <c r="F33" s="91"/>
      <c r="G33" s="91"/>
      <c r="K33" s="68"/>
      <c r="L33" s="12"/>
      <c r="M33" s="12"/>
      <c r="N33" s="12"/>
      <c r="O33" s="12"/>
      <c r="P33" s="12"/>
      <c r="Q33" s="12"/>
      <c r="R33" s="12"/>
      <c r="X33" s="25"/>
      <c r="Y33" s="137" t="s">
        <v>75</v>
      </c>
      <c r="Z33" s="138"/>
    </row>
    <row r="34" spans="4:30" x14ac:dyDescent="0.35">
      <c r="D34" s="67" t="s">
        <v>83</v>
      </c>
      <c r="E34" s="92"/>
      <c r="F34" s="92"/>
      <c r="G34" s="92"/>
      <c r="K34" s="68"/>
      <c r="L34" s="12"/>
      <c r="M34" s="12"/>
      <c r="N34" s="12"/>
      <c r="O34" s="12"/>
      <c r="P34" s="12"/>
      <c r="Q34" s="12"/>
      <c r="R34" s="12"/>
      <c r="X34" s="26"/>
      <c r="Y34" s="137" t="s">
        <v>101</v>
      </c>
      <c r="Z34" s="138"/>
      <c r="AD34" s="15"/>
    </row>
    <row r="35" spans="4:30" ht="15.65" customHeight="1" thickBot="1" x14ac:dyDescent="0.4">
      <c r="K35" s="15"/>
      <c r="L35" s="15"/>
      <c r="M35" s="15"/>
      <c r="N35" s="15"/>
      <c r="O35" s="15"/>
      <c r="P35" s="15"/>
      <c r="Q35" s="15"/>
      <c r="R35" s="15"/>
      <c r="X35" s="27"/>
      <c r="Y35" s="139" t="s">
        <v>76</v>
      </c>
      <c r="Z35" s="140"/>
    </row>
    <row r="36" spans="4:30" ht="43.5" x14ac:dyDescent="0.35">
      <c r="O36" s="49"/>
      <c r="P36" s="17" t="s">
        <v>119</v>
      </c>
      <c r="Q36" s="17" t="s">
        <v>120</v>
      </c>
      <c r="R36" s="17" t="s">
        <v>121</v>
      </c>
      <c r="S36" s="17" t="s">
        <v>117</v>
      </c>
    </row>
    <row r="37" spans="4:30" x14ac:dyDescent="0.35">
      <c r="O37" s="49"/>
      <c r="P37" s="17" t="s">
        <v>118</v>
      </c>
      <c r="Q37" s="17" t="s">
        <v>118</v>
      </c>
      <c r="R37" s="17" t="s">
        <v>118</v>
      </c>
      <c r="S37" s="17" t="s">
        <v>118</v>
      </c>
    </row>
    <row r="38" spans="4:30" x14ac:dyDescent="0.35">
      <c r="O38" s="50" t="s">
        <v>115</v>
      </c>
      <c r="P38" s="52">
        <f>SUM(P4:P6)</f>
        <v>19.07</v>
      </c>
      <c r="Q38" s="52">
        <f>SUM(Q4:Q6)</f>
        <v>9.86</v>
      </c>
      <c r="R38" s="52">
        <f>SUM(R4:R6)</f>
        <v>0.91</v>
      </c>
      <c r="S38" s="52">
        <f>SUM(P38:R38)</f>
        <v>29.84</v>
      </c>
    </row>
    <row r="39" spans="4:30" x14ac:dyDescent="0.35">
      <c r="O39" s="50" t="s">
        <v>116</v>
      </c>
      <c r="P39" s="52">
        <f>SUM(P7:P29)</f>
        <v>164.84999999999997</v>
      </c>
      <c r="Q39" s="52">
        <f>SUM(Q7:Q29)</f>
        <v>17.12</v>
      </c>
      <c r="R39" s="52">
        <f>SUM(R7:R29)</f>
        <v>53.170000000000009</v>
      </c>
      <c r="S39" s="52">
        <f>SUM(P39:R39)</f>
        <v>235.14</v>
      </c>
    </row>
    <row r="40" spans="4:30" x14ac:dyDescent="0.35">
      <c r="O40" s="50" t="s">
        <v>117</v>
      </c>
      <c r="P40" s="52">
        <f>SUM(P38:P39)</f>
        <v>183.91999999999996</v>
      </c>
      <c r="Q40" s="52">
        <f>SUM(Q38:Q39)</f>
        <v>26.98</v>
      </c>
      <c r="R40" s="52">
        <f>SUM(R38:R39)</f>
        <v>54.080000000000005</v>
      </c>
      <c r="S40" s="52">
        <f>SUM(P40:R40)</f>
        <v>264.97999999999996</v>
      </c>
    </row>
    <row r="41" spans="4:30" ht="43.5" x14ac:dyDescent="0.35">
      <c r="O41" s="49"/>
      <c r="P41" s="17" t="s">
        <v>122</v>
      </c>
      <c r="Q41" s="17" t="s">
        <v>122</v>
      </c>
      <c r="R41" s="17" t="s">
        <v>122</v>
      </c>
      <c r="S41" s="17" t="s">
        <v>122</v>
      </c>
    </row>
    <row r="42" spans="4:30" x14ac:dyDescent="0.35">
      <c r="O42" s="50" t="s">
        <v>115</v>
      </c>
      <c r="P42" s="51">
        <f t="shared" ref="P42:S44" si="4">P38/$S$40</f>
        <v>7.1967695675145299E-2</v>
      </c>
      <c r="Q42" s="51">
        <f t="shared" si="4"/>
        <v>3.7210355498528191E-2</v>
      </c>
      <c r="R42" s="51">
        <f t="shared" si="4"/>
        <v>3.4342214506755233E-3</v>
      </c>
      <c r="S42" s="51">
        <f t="shared" si="4"/>
        <v>0.11261227262434903</v>
      </c>
    </row>
    <row r="43" spans="4:30" x14ac:dyDescent="0.35">
      <c r="O43" s="50" t="s">
        <v>116</v>
      </c>
      <c r="P43" s="51">
        <f t="shared" si="4"/>
        <v>0.62212242433391196</v>
      </c>
      <c r="Q43" s="51">
        <f t="shared" si="4"/>
        <v>6.4608649709412047E-2</v>
      </c>
      <c r="R43" s="51">
        <f t="shared" si="4"/>
        <v>0.20065665333232702</v>
      </c>
      <c r="S43" s="51">
        <f t="shared" si="4"/>
        <v>0.88738772737565108</v>
      </c>
    </row>
    <row r="44" spans="4:30" x14ac:dyDescent="0.35">
      <c r="O44" s="50" t="s">
        <v>117</v>
      </c>
      <c r="P44" s="51">
        <f t="shared" si="4"/>
        <v>0.69409012000905723</v>
      </c>
      <c r="Q44" s="51">
        <f t="shared" si="4"/>
        <v>0.10181900520794024</v>
      </c>
      <c r="R44" s="51">
        <f t="shared" si="4"/>
        <v>0.20409087478300253</v>
      </c>
      <c r="S44" s="51">
        <f t="shared" si="4"/>
        <v>1</v>
      </c>
    </row>
    <row r="45" spans="4:30" ht="43.5" x14ac:dyDescent="0.35">
      <c r="O45" s="49"/>
      <c r="P45" s="17" t="s">
        <v>123</v>
      </c>
      <c r="Q45" s="17" t="s">
        <v>123</v>
      </c>
      <c r="R45" s="17" t="s">
        <v>123</v>
      </c>
      <c r="S45" s="17"/>
    </row>
    <row r="46" spans="4:30" x14ac:dyDescent="0.35">
      <c r="O46" s="50" t="s">
        <v>115</v>
      </c>
      <c r="P46" s="51">
        <f>P38/$S$38</f>
        <v>0.63907506702412875</v>
      </c>
      <c r="Q46" s="51">
        <f>Q38/$S$38</f>
        <v>0.33042895442359249</v>
      </c>
      <c r="R46" s="51">
        <f>R38/$S$38</f>
        <v>3.049597855227882E-2</v>
      </c>
      <c r="S46" s="53"/>
    </row>
    <row r="47" spans="4:30" ht="43.5" x14ac:dyDescent="0.35">
      <c r="O47" s="49"/>
      <c r="P47" s="17" t="s">
        <v>124</v>
      </c>
      <c r="Q47" s="17" t="s">
        <v>124</v>
      </c>
      <c r="R47" s="17" t="s">
        <v>124</v>
      </c>
      <c r="S47" s="17"/>
    </row>
    <row r="48" spans="4:30" x14ac:dyDescent="0.35">
      <c r="O48" s="50" t="s">
        <v>116</v>
      </c>
      <c r="P48" s="51">
        <f>P39/$S$39</f>
        <v>0.70107170196478685</v>
      </c>
      <c r="Q48" s="51">
        <f>Q39/$S$39</f>
        <v>7.2807689036318804E-2</v>
      </c>
      <c r="R48" s="51">
        <f>R39/$S$39</f>
        <v>0.22612060899889433</v>
      </c>
      <c r="S48" s="53"/>
    </row>
  </sheetData>
  <mergeCells count="8">
    <mergeCell ref="Y34:Z34"/>
    <mergeCell ref="Y35:Z35"/>
    <mergeCell ref="A1:W1"/>
    <mergeCell ref="X1:AG1"/>
    <mergeCell ref="AH1:AR1"/>
    <mergeCell ref="X31:Z31"/>
    <mergeCell ref="Y32:Z32"/>
    <mergeCell ref="Y33:Z33"/>
  </mergeCells>
  <conditionalFormatting sqref="C4:F29">
    <cfRule type="cellIs" dxfId="29" priority="1" operator="between">
      <formula>2999</formula>
      <formula>1201</formula>
    </cfRule>
    <cfRule type="cellIs" dxfId="28" priority="2" operator="lessThan">
      <formula>1200</formula>
    </cfRule>
    <cfRule type="cellIs" dxfId="27" priority="3" operator="greaterThan">
      <formula>3000</formula>
    </cfRule>
  </conditionalFormatting>
  <pageMargins left="0.7" right="0.7" top="0.75" bottom="0.75" header="0.3" footer="0.3"/>
  <pageSetup paperSize="17" scale="4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List!$B$3:$B$5</xm:f>
          </x14:formula1>
          <xm:sqref>I4:I29</xm:sqref>
        </x14:dataValidation>
        <x14:dataValidation type="list" allowBlank="1" showInputMessage="1" showErrorMessage="1">
          <x14:formula1>
            <xm:f>List!$E$3:$E$5</xm:f>
          </x14:formula1>
          <xm:sqref>J4:J29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48"/>
  <sheetViews>
    <sheetView workbookViewId="0">
      <pane xSplit="1" topLeftCell="B1" activePane="topRight" state="frozen"/>
      <selection pane="topRight" activeCell="D30" sqref="D3:D30"/>
    </sheetView>
  </sheetViews>
  <sheetFormatPr defaultRowHeight="14.5" x14ac:dyDescent="0.35"/>
  <cols>
    <col min="1" max="1" width="21.81640625" style="1" customWidth="1"/>
    <col min="2" max="2" width="11.453125" style="2" customWidth="1"/>
    <col min="3" max="3" width="9.7265625" style="60" hidden="1" customWidth="1"/>
    <col min="4" max="4" width="9.7265625" style="60" customWidth="1"/>
    <col min="5" max="5" width="14" style="60" customWidth="1"/>
    <col min="6" max="6" width="9.7265625" style="60" customWidth="1"/>
    <col min="7" max="7" width="9.7265625" style="2" customWidth="1"/>
    <col min="8" max="8" width="8" style="2" customWidth="1"/>
    <col min="9" max="9" width="11.453125" style="2" customWidth="1"/>
    <col min="10" max="10" width="10" style="2" customWidth="1"/>
    <col min="11" max="11" width="12.1796875" style="2" customWidth="1"/>
    <col min="12" max="12" width="9.1796875" customWidth="1"/>
    <col min="13" max="13" width="11.81640625" customWidth="1"/>
    <col min="14" max="15" width="9.1796875" customWidth="1"/>
    <col min="16" max="17" width="11.7265625" customWidth="1"/>
    <col min="18" max="18" width="11.453125" customWidth="1"/>
    <col min="19" max="23" width="14" customWidth="1"/>
    <col min="24" max="24" width="13" customWidth="1"/>
    <col min="25" max="25" width="11.1796875" style="16" customWidth="1"/>
    <col min="26" max="26" width="11.1796875" style="2" bestFit="1" customWidth="1"/>
    <col min="27" max="28" width="10.26953125" style="2" customWidth="1"/>
    <col min="29" max="29" width="13.7265625" style="2" customWidth="1"/>
    <col min="30" max="30" width="12" customWidth="1"/>
    <col min="31" max="31" width="13.26953125" customWidth="1"/>
    <col min="32" max="33" width="10.7265625" customWidth="1"/>
    <col min="34" max="41" width="12.81640625" customWidth="1"/>
    <col min="42" max="43" width="11" customWidth="1"/>
    <col min="44" max="44" width="12.81640625" customWidth="1"/>
  </cols>
  <sheetData>
    <row r="1" spans="1:44" x14ac:dyDescent="0.35">
      <c r="A1" s="141" t="s">
        <v>102</v>
      </c>
      <c r="B1" s="141"/>
      <c r="C1" s="141"/>
      <c r="D1" s="141"/>
      <c r="E1" s="141"/>
      <c r="F1" s="141"/>
      <c r="G1" s="141"/>
      <c r="H1" s="141"/>
      <c r="I1" s="141"/>
      <c r="J1" s="141"/>
      <c r="K1" s="141"/>
      <c r="L1" s="141"/>
      <c r="M1" s="141"/>
      <c r="N1" s="141"/>
      <c r="O1" s="141"/>
      <c r="P1" s="141"/>
      <c r="Q1" s="141"/>
      <c r="R1" s="141"/>
      <c r="S1" s="141"/>
      <c r="T1" s="141"/>
      <c r="U1" s="141"/>
      <c r="V1" s="141"/>
      <c r="W1" s="141"/>
      <c r="X1" s="142" t="s">
        <v>88</v>
      </c>
      <c r="Y1" s="143"/>
      <c r="Z1" s="143"/>
      <c r="AA1" s="143"/>
      <c r="AB1" s="143"/>
      <c r="AC1" s="143"/>
      <c r="AD1" s="143"/>
      <c r="AE1" s="143"/>
      <c r="AF1" s="143"/>
      <c r="AG1" s="144"/>
      <c r="AH1" s="145" t="s">
        <v>92</v>
      </c>
      <c r="AI1" s="146"/>
      <c r="AJ1" s="146"/>
      <c r="AK1" s="146"/>
      <c r="AL1" s="146"/>
      <c r="AM1" s="146"/>
      <c r="AN1" s="146"/>
      <c r="AO1" s="146"/>
      <c r="AP1" s="146"/>
      <c r="AQ1" s="146"/>
      <c r="AR1" s="147"/>
    </row>
    <row r="2" spans="1:44" x14ac:dyDescent="0.35">
      <c r="A2" s="101" t="s">
        <v>154</v>
      </c>
      <c r="B2" s="101"/>
      <c r="C2" s="101"/>
      <c r="D2" s="105"/>
      <c r="E2" s="101"/>
      <c r="F2" s="101"/>
      <c r="G2" s="101" t="s">
        <v>153</v>
      </c>
      <c r="H2" s="101" t="s">
        <v>153</v>
      </c>
      <c r="I2" s="101" t="s">
        <v>153</v>
      </c>
      <c r="J2" s="101" t="s">
        <v>153</v>
      </c>
      <c r="K2" s="101"/>
      <c r="L2" s="101" t="s">
        <v>153</v>
      </c>
      <c r="M2" s="101"/>
      <c r="N2" s="101"/>
      <c r="O2" s="101"/>
      <c r="P2" s="101" t="s">
        <v>153</v>
      </c>
      <c r="Q2" s="101"/>
      <c r="R2" s="101"/>
      <c r="S2" s="101" t="s">
        <v>153</v>
      </c>
      <c r="T2" s="101" t="s">
        <v>153</v>
      </c>
      <c r="U2" s="101" t="s">
        <v>153</v>
      </c>
      <c r="V2" s="101" t="s">
        <v>153</v>
      </c>
      <c r="W2" s="101" t="s">
        <v>153</v>
      </c>
      <c r="X2" s="71" t="s">
        <v>153</v>
      </c>
      <c r="Y2" s="72"/>
      <c r="Z2" s="72"/>
      <c r="AA2" s="72"/>
      <c r="AB2" s="72"/>
      <c r="AC2" s="73"/>
      <c r="AD2" s="72" t="s">
        <v>153</v>
      </c>
      <c r="AE2" s="72"/>
      <c r="AF2" s="72" t="s">
        <v>153</v>
      </c>
      <c r="AG2" s="74"/>
      <c r="AH2" s="102" t="s">
        <v>153</v>
      </c>
      <c r="AI2" s="103" t="s">
        <v>153</v>
      </c>
      <c r="AJ2" s="103" t="s">
        <v>153</v>
      </c>
      <c r="AK2" s="103" t="s">
        <v>153</v>
      </c>
      <c r="AL2" s="103" t="s">
        <v>153</v>
      </c>
      <c r="AM2" s="103" t="s">
        <v>153</v>
      </c>
      <c r="AN2" s="103" t="s">
        <v>153</v>
      </c>
      <c r="AO2" s="103"/>
      <c r="AP2" s="103"/>
      <c r="AQ2" s="103"/>
      <c r="AR2" s="104"/>
    </row>
    <row r="3" spans="1:44" s="18" customFormat="1" ht="87" x14ac:dyDescent="0.35">
      <c r="A3" s="17" t="s">
        <v>24</v>
      </c>
      <c r="B3" s="17" t="s">
        <v>26</v>
      </c>
      <c r="C3" s="17" t="s">
        <v>171</v>
      </c>
      <c r="D3" s="17" t="s">
        <v>171</v>
      </c>
      <c r="E3" s="17" t="s">
        <v>169</v>
      </c>
      <c r="F3" s="17" t="s">
        <v>170</v>
      </c>
      <c r="G3" s="17" t="s">
        <v>25</v>
      </c>
      <c r="H3" s="17" t="s">
        <v>84</v>
      </c>
      <c r="I3" s="17" t="s">
        <v>146</v>
      </c>
      <c r="J3" s="17" t="s">
        <v>147</v>
      </c>
      <c r="K3" s="17" t="s">
        <v>85</v>
      </c>
      <c r="L3" s="17" t="s">
        <v>112</v>
      </c>
      <c r="M3" s="17" t="s">
        <v>125</v>
      </c>
      <c r="N3" s="17" t="s">
        <v>126</v>
      </c>
      <c r="O3" s="17" t="s">
        <v>127</v>
      </c>
      <c r="P3" s="17" t="s">
        <v>105</v>
      </c>
      <c r="Q3" s="17" t="s">
        <v>106</v>
      </c>
      <c r="R3" s="17" t="s">
        <v>52</v>
      </c>
      <c r="S3" s="17" t="s">
        <v>51</v>
      </c>
      <c r="T3" s="17" t="s">
        <v>86</v>
      </c>
      <c r="U3" s="17" t="s">
        <v>114</v>
      </c>
      <c r="V3" s="17" t="s">
        <v>87</v>
      </c>
      <c r="W3" s="17" t="s">
        <v>149</v>
      </c>
      <c r="X3" s="22" t="s">
        <v>152</v>
      </c>
      <c r="Y3" s="22" t="s">
        <v>34</v>
      </c>
      <c r="Z3" s="22" t="s">
        <v>78</v>
      </c>
      <c r="AA3" s="22" t="s">
        <v>74</v>
      </c>
      <c r="AB3" s="22" t="s">
        <v>79</v>
      </c>
      <c r="AC3" s="21" t="s">
        <v>89</v>
      </c>
      <c r="AD3" s="22" t="s">
        <v>54</v>
      </c>
      <c r="AE3" s="22" t="s">
        <v>91</v>
      </c>
      <c r="AF3" s="23" t="s">
        <v>90</v>
      </c>
      <c r="AG3" s="23" t="s">
        <v>100</v>
      </c>
      <c r="AH3" s="19" t="s">
        <v>93</v>
      </c>
      <c r="AI3" s="19" t="s">
        <v>94</v>
      </c>
      <c r="AJ3" s="19" t="s">
        <v>95</v>
      </c>
      <c r="AK3" s="19" t="s">
        <v>103</v>
      </c>
      <c r="AL3" s="19" t="s">
        <v>172</v>
      </c>
      <c r="AM3" s="19" t="s">
        <v>97</v>
      </c>
      <c r="AN3" s="19" t="s">
        <v>104</v>
      </c>
      <c r="AO3" s="19" t="s">
        <v>108</v>
      </c>
      <c r="AP3" s="17" t="s">
        <v>37</v>
      </c>
      <c r="AQ3" s="17" t="s">
        <v>98</v>
      </c>
      <c r="AR3" s="19" t="s">
        <v>99</v>
      </c>
    </row>
    <row r="4" spans="1:44" x14ac:dyDescent="0.35">
      <c r="A4" s="32" t="s">
        <v>18</v>
      </c>
      <c r="B4" s="33" t="s">
        <v>107</v>
      </c>
      <c r="C4" s="64">
        <f>IF(G4=34.5,500*P4,50*P4) + IF(H4=3,10000*P4,50*P4) + 200*P4 + VLOOKUP(I4,List!$B$3:$C$5,2,0)*P4 + VLOOKUP(J4,List!$E$3:$F$5,2,0)*P4 + T4*2 + S4*4 + U4*1000 + V4*100 +VLOOKUP(W4,List!$H$3:$I$13,2,0) - X4*L4*5 - IF(AD4="NA",0,AD4*100) - IF(AF4="NA",0,P4*2) - IF(AH4="X",P4*2,0) - IF(AI4="X",P4*2,0) - IF(AJ4="X",P4*2,0) - IF(AK4="X",L4*2,0) - IF(AL4="X",P4*2,0) - IF(AM4="X",P4*2,0) - IF(AN4="X",P4*2,0) - IF(AQ4="X",P4*2,0) - IF(AO4="X",P4*5,0)</f>
        <v>31214.880000000005</v>
      </c>
      <c r="D4" s="64">
        <f>IF(C4&lt;0,0,C4)</f>
        <v>31214.880000000005</v>
      </c>
      <c r="E4" s="93">
        <f>C4/$C$30</f>
        <v>0.34536750290972512</v>
      </c>
      <c r="F4" s="64">
        <f>RANK(C4,$C$4:$C$29)</f>
        <v>1</v>
      </c>
      <c r="G4" s="28">
        <v>34.5</v>
      </c>
      <c r="H4" s="28">
        <v>3</v>
      </c>
      <c r="I4" s="28" t="s">
        <v>81</v>
      </c>
      <c r="J4" s="28" t="s">
        <v>81</v>
      </c>
      <c r="K4" s="110">
        <v>3482</v>
      </c>
      <c r="L4" s="111">
        <v>89</v>
      </c>
      <c r="M4" s="111">
        <v>0</v>
      </c>
      <c r="N4" s="111">
        <v>0</v>
      </c>
      <c r="O4" s="111">
        <v>0</v>
      </c>
      <c r="P4" s="116">
        <v>2.82</v>
      </c>
      <c r="Q4" s="116">
        <v>0</v>
      </c>
      <c r="R4" s="46">
        <v>0.02</v>
      </c>
      <c r="S4" s="46">
        <v>0</v>
      </c>
      <c r="T4" s="46">
        <v>0</v>
      </c>
      <c r="U4" s="46">
        <v>0</v>
      </c>
      <c r="V4" s="46">
        <v>0</v>
      </c>
      <c r="W4" s="4">
        <v>4</v>
      </c>
      <c r="X4" s="75">
        <v>0</v>
      </c>
      <c r="Y4" s="37" t="s">
        <v>77</v>
      </c>
      <c r="Z4" s="36"/>
      <c r="AA4" s="37" t="s">
        <v>27</v>
      </c>
      <c r="AB4" s="36"/>
      <c r="AC4" s="38"/>
      <c r="AD4" s="83" t="s">
        <v>27</v>
      </c>
      <c r="AE4" s="38"/>
      <c r="AF4" s="38" t="s">
        <v>165</v>
      </c>
      <c r="AG4" s="39"/>
      <c r="AH4" s="38" t="s">
        <v>165</v>
      </c>
      <c r="AI4" s="38" t="s">
        <v>165</v>
      </c>
      <c r="AJ4" s="38" t="s">
        <v>165</v>
      </c>
      <c r="AK4" s="38" t="s">
        <v>165</v>
      </c>
      <c r="AL4" s="38" t="s">
        <v>165</v>
      </c>
      <c r="AM4" s="38" t="s">
        <v>165</v>
      </c>
      <c r="AN4" s="38" t="s">
        <v>165</v>
      </c>
      <c r="AO4" s="37" t="s">
        <v>27</v>
      </c>
      <c r="AP4" s="40"/>
      <c r="AQ4" s="38" t="s">
        <v>165</v>
      </c>
      <c r="AR4" s="36" t="s">
        <v>113</v>
      </c>
    </row>
    <row r="5" spans="1:44" x14ac:dyDescent="0.35">
      <c r="A5" s="32" t="s">
        <v>19</v>
      </c>
      <c r="B5" s="33" t="s">
        <v>107</v>
      </c>
      <c r="C5" s="64">
        <f>IF(G5=34.5,500*P5,50*P5) + IF(H5=3,10000*P5,50*P5) + 200*P5 + VLOOKUP(I5,List!$B$3:$C$5,2,0)*P5 + VLOOKUP(J5,List!$E$3:$F$5,2,0)*P5 + T5*2 + S5*4 + U5*1000 + V5*100 +VLOOKUP(W5,List!$H$3:$I$13,2,0) - X5*L5*5 - IF(AD5="NA",0,AD5*100) - IF(AF5="NA",0,P5*2) - IF(AH5="X",P5*2,0) - IF(AI5="X",P5*2,0) - IF(AJ5="X",P5*2,0) - IF(AK5="X",L5*2,0) - IF(AL5="X",P5*2,0) - IF(AM5="X",P5*2,0) - IF(AN5="X",P5*2,0) - IF(AQ5="X",P5*2,0) - IF(AO5="X",P5*5,0)</f>
        <v>7102.5966666666627</v>
      </c>
      <c r="D5" s="64">
        <f t="shared" ref="D5:D29" si="0">IF(C5&lt;0,0,C5)</f>
        <v>7102.5966666666627</v>
      </c>
      <c r="E5" s="93">
        <f t="shared" ref="E5:E29" si="1">C5/$C$30</f>
        <v>7.8584510814765335E-2</v>
      </c>
      <c r="F5" s="64">
        <f t="shared" ref="F5:F29" si="2">RANK(C5,$C$4:$C$29)</f>
        <v>3</v>
      </c>
      <c r="G5" s="28">
        <v>34.5</v>
      </c>
      <c r="H5" s="28">
        <v>2</v>
      </c>
      <c r="I5" s="28" t="s">
        <v>179</v>
      </c>
      <c r="J5" s="28" t="s">
        <v>81</v>
      </c>
      <c r="K5" s="3">
        <v>9521</v>
      </c>
      <c r="L5" s="4">
        <v>609</v>
      </c>
      <c r="M5" s="4">
        <v>0</v>
      </c>
      <c r="N5" s="4">
        <v>1</v>
      </c>
      <c r="O5" s="4">
        <v>0</v>
      </c>
      <c r="P5" s="114">
        <v>9.27</v>
      </c>
      <c r="Q5" s="114">
        <v>7.9</v>
      </c>
      <c r="R5" s="44">
        <v>0.39</v>
      </c>
      <c r="S5" s="44">
        <v>0</v>
      </c>
      <c r="T5" s="44">
        <v>0</v>
      </c>
      <c r="U5" s="44">
        <v>0</v>
      </c>
      <c r="V5" s="44">
        <v>0</v>
      </c>
      <c r="W5" s="113">
        <v>1</v>
      </c>
      <c r="X5" s="106">
        <v>0.2</v>
      </c>
      <c r="Y5" s="37" t="s">
        <v>77</v>
      </c>
      <c r="Z5" s="39"/>
      <c r="AA5" s="37" t="s">
        <v>27</v>
      </c>
      <c r="AB5" s="36"/>
      <c r="AC5" s="36"/>
      <c r="AD5" s="80">
        <v>0.33333333333333331</v>
      </c>
      <c r="AE5" s="38"/>
      <c r="AF5" s="38" t="s">
        <v>165</v>
      </c>
      <c r="AG5" s="39"/>
      <c r="AH5" s="38" t="s">
        <v>165</v>
      </c>
      <c r="AI5" s="38" t="s">
        <v>165</v>
      </c>
      <c r="AJ5" s="38" t="s">
        <v>165</v>
      </c>
      <c r="AK5" s="38" t="s">
        <v>165</v>
      </c>
      <c r="AL5" s="38" t="s">
        <v>165</v>
      </c>
      <c r="AM5" s="38" t="s">
        <v>165</v>
      </c>
      <c r="AN5" s="38" t="s">
        <v>165</v>
      </c>
      <c r="AO5" s="37" t="s">
        <v>27</v>
      </c>
      <c r="AP5" s="38"/>
      <c r="AQ5" s="38" t="s">
        <v>165</v>
      </c>
      <c r="AR5" s="36" t="s">
        <v>113</v>
      </c>
    </row>
    <row r="6" spans="1:44" x14ac:dyDescent="0.35">
      <c r="A6" s="32" t="s">
        <v>20</v>
      </c>
      <c r="B6" s="33" t="s">
        <v>107</v>
      </c>
      <c r="C6" s="64">
        <f>IF(G6=34.5,500*P6,50*P6) + IF(H6=3,10000*P6,50*P6) + 200*P6 + VLOOKUP(I6,List!$B$3:$C$5,2,0)*P6 + VLOOKUP(J6,List!$E$3:$F$5,2,0)*P6 + T6*2 + S6*4 + U6*1000 + V6*100 +VLOOKUP(W6,List!$H$3:$I$13,2,0) - X6*L6*5 - IF(AD6="NA",0,AD6*100) - IF(AF6="NA",0,P6*2) - IF(AH6="X",P6*2,0) - IF(AI6="X",P6*2,0) - IF(AJ6="X",P6*2,0) - IF(AK6="X",L6*2,0) - IF(AL6="X",P6*2,0) - IF(AM6="X",P6*2,0) - IF(AN6="X",P6*2,0) - IF(AQ6="X",P6*2,0) - IF(AO6="X",P6*5,0)</f>
        <v>7606.0100000000011</v>
      </c>
      <c r="D6" s="64">
        <f t="shared" si="0"/>
        <v>7606.0100000000011</v>
      </c>
      <c r="E6" s="93">
        <f t="shared" si="1"/>
        <v>8.4154373837298055E-2</v>
      </c>
      <c r="F6" s="64">
        <f t="shared" si="2"/>
        <v>2</v>
      </c>
      <c r="G6" s="28">
        <v>34.5</v>
      </c>
      <c r="H6" s="28">
        <v>2</v>
      </c>
      <c r="I6" s="28" t="s">
        <v>179</v>
      </c>
      <c r="J6" s="28" t="s">
        <v>81</v>
      </c>
      <c r="K6" s="3">
        <v>11584</v>
      </c>
      <c r="L6" s="4">
        <v>253</v>
      </c>
      <c r="M6" s="4">
        <v>0</v>
      </c>
      <c r="N6" s="4">
        <v>3</v>
      </c>
      <c r="O6" s="4">
        <v>0</v>
      </c>
      <c r="P6" s="115">
        <v>8.44</v>
      </c>
      <c r="Q6" s="114">
        <v>0.5</v>
      </c>
      <c r="R6" s="44">
        <v>0.5</v>
      </c>
      <c r="S6" s="44">
        <v>0</v>
      </c>
      <c r="T6" s="44">
        <v>0</v>
      </c>
      <c r="U6" s="44">
        <v>0</v>
      </c>
      <c r="V6" s="44">
        <v>0</v>
      </c>
      <c r="W6" s="113">
        <v>2</v>
      </c>
      <c r="X6" s="77">
        <v>0.03</v>
      </c>
      <c r="Y6" s="37" t="s">
        <v>77</v>
      </c>
      <c r="Z6" s="39"/>
      <c r="AA6" s="37" t="s">
        <v>27</v>
      </c>
      <c r="AB6" s="36"/>
      <c r="AC6" s="36"/>
      <c r="AD6" s="80">
        <v>0</v>
      </c>
      <c r="AE6" s="38"/>
      <c r="AF6" s="38" t="s">
        <v>165</v>
      </c>
      <c r="AG6" s="39"/>
      <c r="AH6" s="38" t="s">
        <v>165</v>
      </c>
      <c r="AI6" s="38" t="s">
        <v>165</v>
      </c>
      <c r="AJ6" s="38" t="s">
        <v>165</v>
      </c>
      <c r="AK6" s="38" t="s">
        <v>165</v>
      </c>
      <c r="AL6" s="38" t="s">
        <v>165</v>
      </c>
      <c r="AM6" s="38" t="s">
        <v>165</v>
      </c>
      <c r="AN6" s="38" t="s">
        <v>165</v>
      </c>
      <c r="AO6" s="37" t="s">
        <v>27</v>
      </c>
      <c r="AP6" s="38"/>
      <c r="AQ6" s="38" t="s">
        <v>165</v>
      </c>
      <c r="AR6" s="36" t="s">
        <v>113</v>
      </c>
    </row>
    <row r="7" spans="1:44" s="16" customFormat="1" x14ac:dyDescent="0.35">
      <c r="A7" s="34" t="s">
        <v>0</v>
      </c>
      <c r="B7" s="35" t="s">
        <v>22</v>
      </c>
      <c r="C7" s="64">
        <f>IF(G7=34.5,500*P7,50*P7) + IF(H7=3,10000*P7,50*P7) + 200*P7 + VLOOKUP(I7,List!$B$3:$C$5,2,0)*P7 + VLOOKUP(J7,List!$E$3:$F$5,2,0)*P7 + T7*2 + S7*4 + U7*1000 + V7*100 +VLOOKUP(W7,List!$H$3:$I$13,2,0) - X7*L7*5 - IF(AD7="NA",0,AD7*100) - IF(AF7="NA",0,P7*2) - IF(AH7="X",P7*2,0) - IF(AI7="X",P7*2,0) - IF(AJ7="X",P7*2,0) - IF(AK7="X",L7*2,0) - IF(AL7="X",P7*2,0) - IF(AM7="X",P7*2,0) - IF(AN7="X",P7*2,0) - IF(AQ7="X",P7*2,0) - IF(AO7="X",P7*5,0)</f>
        <v>1229.6199999999999</v>
      </c>
      <c r="D7" s="64">
        <f t="shared" si="0"/>
        <v>1229.6199999999999</v>
      </c>
      <c r="E7" s="93">
        <f t="shared" si="1"/>
        <v>1.3604754813340818E-2</v>
      </c>
      <c r="F7" s="64">
        <f t="shared" si="2"/>
        <v>19</v>
      </c>
      <c r="G7" s="31">
        <v>4.16</v>
      </c>
      <c r="H7" s="31">
        <v>2</v>
      </c>
      <c r="I7" s="28" t="s">
        <v>179</v>
      </c>
      <c r="J7" s="28" t="s">
        <v>81</v>
      </c>
      <c r="K7" s="4">
        <v>2046</v>
      </c>
      <c r="L7" s="4">
        <v>1007</v>
      </c>
      <c r="M7" s="4">
        <v>0</v>
      </c>
      <c r="N7" s="4">
        <v>1</v>
      </c>
      <c r="O7" s="4">
        <v>0</v>
      </c>
      <c r="P7" s="114">
        <v>17.68</v>
      </c>
      <c r="Q7" s="114">
        <v>0</v>
      </c>
      <c r="R7" s="44">
        <v>1.8</v>
      </c>
      <c r="S7" s="45">
        <v>86</v>
      </c>
      <c r="T7" s="44">
        <v>0</v>
      </c>
      <c r="U7" s="44">
        <v>0</v>
      </c>
      <c r="V7" s="44">
        <v>1</v>
      </c>
      <c r="W7" s="113">
        <v>9</v>
      </c>
      <c r="X7" s="76">
        <v>0.9</v>
      </c>
      <c r="Y7" s="107" t="s">
        <v>174</v>
      </c>
      <c r="Z7" s="36"/>
      <c r="AA7" s="38"/>
      <c r="AB7" s="36"/>
      <c r="AC7" s="38"/>
      <c r="AD7" s="81">
        <v>1</v>
      </c>
      <c r="AE7" s="36"/>
      <c r="AF7" s="38" t="s">
        <v>165</v>
      </c>
      <c r="AG7" s="41"/>
      <c r="AH7" s="38" t="s">
        <v>165</v>
      </c>
      <c r="AI7" s="38" t="s">
        <v>165</v>
      </c>
      <c r="AJ7" s="38" t="s">
        <v>165</v>
      </c>
      <c r="AK7" s="38" t="s">
        <v>165</v>
      </c>
      <c r="AL7" s="38" t="s">
        <v>165</v>
      </c>
      <c r="AM7" s="38" t="s">
        <v>165</v>
      </c>
      <c r="AN7" s="38" t="s">
        <v>165</v>
      </c>
      <c r="AO7" s="39" t="s">
        <v>111</v>
      </c>
      <c r="AP7" s="38"/>
      <c r="AQ7" s="38" t="s">
        <v>165</v>
      </c>
      <c r="AR7" s="36" t="s">
        <v>113</v>
      </c>
    </row>
    <row r="8" spans="1:44" x14ac:dyDescent="0.35">
      <c r="A8" s="32" t="s">
        <v>41</v>
      </c>
      <c r="B8" s="33" t="s">
        <v>16</v>
      </c>
      <c r="C8" s="64">
        <f>IF(G8=34.5,500*P8,50*P8) + IF(H8=3,10000*P8,50*P8) + 200*P8 + VLOOKUP(I8,List!$B$3:$C$5,2,0)*P8 + VLOOKUP(J8,List!$E$3:$F$5,2,0)*P8 + T8*2 + S8*4 + U8*1000 + V8*100 +VLOOKUP(W8,List!$H$3:$I$13,2,0) - X8*L8*5 - IF(AD8="NA",0,AD8*100) - IF(AF8="NA",0,P8*2) - IF(AH8="X",P8*2,0) - IF(AI8="X",P8*2,0) - IF(AJ8="X",P8*2,0) - IF(AK8="X",L8*2,0) - IF(AL8="X",P8*2,0) - IF(AM8="X",P8*2,0) - IF(AN8="X",P8*2,0) - IF(AQ8="X",P8*2,0) - IF(AO8="X",P8*5,0)</f>
        <v>6721.2366666666676</v>
      </c>
      <c r="D8" s="64">
        <f t="shared" si="0"/>
        <v>6721.2366666666676</v>
      </c>
      <c r="E8" s="93">
        <f t="shared" si="1"/>
        <v>7.4365069608851642E-2</v>
      </c>
      <c r="F8" s="64">
        <f t="shared" si="2"/>
        <v>4</v>
      </c>
      <c r="G8" s="28">
        <v>4.16</v>
      </c>
      <c r="H8" s="28">
        <v>2</v>
      </c>
      <c r="I8" s="28" t="s">
        <v>81</v>
      </c>
      <c r="J8" s="28" t="s">
        <v>81</v>
      </c>
      <c r="K8" s="3">
        <v>1523</v>
      </c>
      <c r="L8" s="4">
        <v>924</v>
      </c>
      <c r="M8" s="4">
        <v>0</v>
      </c>
      <c r="N8" s="4">
        <v>0</v>
      </c>
      <c r="O8" s="4">
        <v>0</v>
      </c>
      <c r="P8" s="114">
        <v>15.83</v>
      </c>
      <c r="Q8" s="114">
        <v>0</v>
      </c>
      <c r="R8" s="44">
        <v>8.09</v>
      </c>
      <c r="S8" s="45">
        <v>55</v>
      </c>
      <c r="T8" s="46">
        <v>0</v>
      </c>
      <c r="U8" s="46">
        <v>0</v>
      </c>
      <c r="V8" s="44">
        <v>0</v>
      </c>
      <c r="W8" s="113">
        <v>3</v>
      </c>
      <c r="X8" s="75">
        <v>0</v>
      </c>
      <c r="Y8" s="107" t="s">
        <v>175</v>
      </c>
      <c r="Z8" s="36"/>
      <c r="AA8" s="38"/>
      <c r="AB8" s="36"/>
      <c r="AC8" s="38"/>
      <c r="AD8" s="80">
        <v>0.33333333333333331</v>
      </c>
      <c r="AE8" s="36"/>
      <c r="AF8" s="38" t="s">
        <v>165</v>
      </c>
      <c r="AG8" s="36"/>
      <c r="AH8" s="38" t="s">
        <v>165</v>
      </c>
      <c r="AI8" s="38" t="s">
        <v>165</v>
      </c>
      <c r="AJ8" s="38" t="s">
        <v>165</v>
      </c>
      <c r="AK8" s="38" t="s">
        <v>165</v>
      </c>
      <c r="AL8" s="38" t="s">
        <v>165</v>
      </c>
      <c r="AM8" s="38" t="s">
        <v>165</v>
      </c>
      <c r="AN8" s="38" t="s">
        <v>165</v>
      </c>
      <c r="AO8" s="38" t="s">
        <v>165</v>
      </c>
      <c r="AP8" s="38"/>
      <c r="AQ8" s="38" t="s">
        <v>165</v>
      </c>
      <c r="AR8" s="36" t="s">
        <v>113</v>
      </c>
    </row>
    <row r="9" spans="1:44" x14ac:dyDescent="0.35">
      <c r="A9" s="32" t="s">
        <v>15</v>
      </c>
      <c r="B9" s="33" t="s">
        <v>28</v>
      </c>
      <c r="C9" s="64">
        <f>IF(G9=34.5,500*P9,50*P9) + IF(H9=3,10000*P9,50*P9) + 200*P9 + VLOOKUP(I9,List!$B$3:$C$5,2,0)*P9 + VLOOKUP(J9,List!$E$3:$F$5,2,0)*P9 + T9*2 + S9*4 + U9*1000 + V9*100 +VLOOKUP(W9,List!$H$3:$I$13,2,0) - X9*L9*5 - IF(AD9="NA",0,AD9*100) - IF(AF9="NA",0,P9*2) - IF(AH9="X",P9*2,0) - IF(AI9="X",P9*2,0) - IF(AJ9="X",P9*2,0) - IF(AK9="X",L9*2,0) - IF(AL9="X",P9*2,0) - IF(AM9="X",P9*2,0) - IF(AN9="X",P9*2,0) - IF(AQ9="X",P9*2,0) - IF(AO9="X",P9*5,0)</f>
        <v>2005.5428571428602</v>
      </c>
      <c r="D9" s="64">
        <f t="shared" si="0"/>
        <v>2005.5428571428602</v>
      </c>
      <c r="E9" s="93">
        <f t="shared" si="1"/>
        <v>2.218971620425467E-2</v>
      </c>
      <c r="F9" s="64">
        <f t="shared" si="2"/>
        <v>13</v>
      </c>
      <c r="G9" s="28">
        <v>4.16</v>
      </c>
      <c r="H9" s="28">
        <v>2</v>
      </c>
      <c r="I9" s="28" t="s">
        <v>179</v>
      </c>
      <c r="J9" s="28" t="s">
        <v>81</v>
      </c>
      <c r="K9" s="3">
        <v>2533</v>
      </c>
      <c r="L9" s="4">
        <v>1060</v>
      </c>
      <c r="M9" s="4">
        <v>0</v>
      </c>
      <c r="N9" s="4">
        <v>0</v>
      </c>
      <c r="O9" s="4">
        <v>0</v>
      </c>
      <c r="P9" s="114">
        <v>19.600000000000001</v>
      </c>
      <c r="Q9" s="114">
        <v>2.23</v>
      </c>
      <c r="R9" s="44">
        <v>7.41</v>
      </c>
      <c r="S9" s="45">
        <v>0</v>
      </c>
      <c r="T9" s="46">
        <v>0</v>
      </c>
      <c r="U9" s="46">
        <v>0</v>
      </c>
      <c r="V9" s="44">
        <v>0</v>
      </c>
      <c r="W9" s="113" t="s">
        <v>148</v>
      </c>
      <c r="X9" s="106">
        <v>0.7</v>
      </c>
      <c r="Y9" s="38"/>
      <c r="Z9" s="36"/>
      <c r="AA9" s="38"/>
      <c r="AB9" s="43"/>
      <c r="AC9" s="38"/>
      <c r="AD9" s="80">
        <v>0.82857142857142863</v>
      </c>
      <c r="AE9" s="36"/>
      <c r="AF9" s="38" t="s">
        <v>165</v>
      </c>
      <c r="AG9" s="36"/>
      <c r="AH9" s="38" t="s">
        <v>165</v>
      </c>
      <c r="AI9" s="38" t="s">
        <v>165</v>
      </c>
      <c r="AJ9" s="38" t="s">
        <v>165</v>
      </c>
      <c r="AK9" s="38" t="s">
        <v>165</v>
      </c>
      <c r="AL9" s="38" t="s">
        <v>165</v>
      </c>
      <c r="AM9" s="38" t="s">
        <v>165</v>
      </c>
      <c r="AN9" s="38" t="s">
        <v>165</v>
      </c>
      <c r="AO9" s="38" t="s">
        <v>165</v>
      </c>
      <c r="AP9" s="38"/>
      <c r="AQ9" s="38" t="s">
        <v>165</v>
      </c>
      <c r="AR9" s="36" t="s">
        <v>113</v>
      </c>
    </row>
    <row r="10" spans="1:44" x14ac:dyDescent="0.35">
      <c r="A10" s="32" t="s">
        <v>42</v>
      </c>
      <c r="B10" s="33" t="s">
        <v>7</v>
      </c>
      <c r="C10" s="64">
        <f>IF(G10=34.5,500*P10,50*P10) + IF(H10=3,10000*P10,50*P10) + 200*P10 + VLOOKUP(I10,List!$B$3:$C$5,2,0)*P10 + VLOOKUP(J10,List!$E$3:$F$5,2,0)*P10 + T10*2 + S10*4 + U10*1000 + V10*100 +VLOOKUP(W10,List!$H$3:$I$13,2,0) - X10*L10*5 - IF(AD10="NA",0,AD10*100) - IF(AF10="NA",0,P10*2) - IF(AH10="X",P10*2,0) - IF(AI10="X",P10*2,0) - IF(AJ10="X",P10*2,0) - IF(AK10="X",L10*2,0) - IF(AL10="X",P10*2,0) - IF(AM10="X",P10*2,0) - IF(AN10="X",P10*2,0) - IF(AQ10="X",P10*2,0) - IF(AO10="X",P10*5,0)</f>
        <v>2425.8799999999997</v>
      </c>
      <c r="D10" s="64">
        <f t="shared" si="0"/>
        <v>2425.8799999999997</v>
      </c>
      <c r="E10" s="93">
        <f t="shared" si="1"/>
        <v>2.684040809891448E-2</v>
      </c>
      <c r="F10" s="64">
        <f t="shared" si="2"/>
        <v>10</v>
      </c>
      <c r="G10" s="28">
        <v>4.16</v>
      </c>
      <c r="H10" s="28">
        <v>2</v>
      </c>
      <c r="I10" s="28" t="s">
        <v>179</v>
      </c>
      <c r="J10" s="28" t="s">
        <v>81</v>
      </c>
      <c r="K10" s="3">
        <v>537</v>
      </c>
      <c r="L10" s="4">
        <v>602</v>
      </c>
      <c r="M10" s="4">
        <v>0</v>
      </c>
      <c r="N10" s="4">
        <v>0</v>
      </c>
      <c r="O10" s="4">
        <v>0</v>
      </c>
      <c r="P10" s="114">
        <v>11.22</v>
      </c>
      <c r="Q10" s="114">
        <v>5.17</v>
      </c>
      <c r="R10" s="44">
        <v>2.95</v>
      </c>
      <c r="S10" s="44">
        <v>0</v>
      </c>
      <c r="T10" s="45">
        <v>0</v>
      </c>
      <c r="U10" s="45">
        <v>0</v>
      </c>
      <c r="V10" s="44">
        <v>0</v>
      </c>
      <c r="W10" s="113" t="s">
        <v>148</v>
      </c>
      <c r="X10" s="106">
        <v>0.3</v>
      </c>
      <c r="Y10" s="37" t="s">
        <v>77</v>
      </c>
      <c r="Z10" s="36"/>
      <c r="AA10" s="38"/>
      <c r="AB10" s="36"/>
      <c r="AC10" s="36"/>
      <c r="AD10" s="82" t="s">
        <v>27</v>
      </c>
      <c r="AE10" s="38"/>
      <c r="AF10" s="38" t="s">
        <v>165</v>
      </c>
      <c r="AG10" s="36"/>
      <c r="AH10" s="38" t="s">
        <v>165</v>
      </c>
      <c r="AI10" s="38" t="s">
        <v>165</v>
      </c>
      <c r="AJ10" s="38" t="s">
        <v>165</v>
      </c>
      <c r="AK10" s="38" t="s">
        <v>165</v>
      </c>
      <c r="AL10" s="38" t="s">
        <v>165</v>
      </c>
      <c r="AM10" s="38" t="s">
        <v>165</v>
      </c>
      <c r="AN10" s="38" t="s">
        <v>165</v>
      </c>
      <c r="AO10" s="38" t="s">
        <v>165</v>
      </c>
      <c r="AP10" s="38"/>
      <c r="AQ10" s="38" t="s">
        <v>165</v>
      </c>
      <c r="AR10" s="36" t="s">
        <v>113</v>
      </c>
    </row>
    <row r="11" spans="1:44" x14ac:dyDescent="0.35">
      <c r="A11" s="32" t="s">
        <v>3</v>
      </c>
      <c r="B11" s="33" t="s">
        <v>29</v>
      </c>
      <c r="C11" s="64">
        <f>IF(G11=34.5,500*P11,50*P11) + IF(H11=3,10000*P11,50*P11) + 200*P11 + VLOOKUP(I11,List!$B$3:$C$5,2,0)*P11 + VLOOKUP(J11,List!$E$3:$F$5,2,0)*P11 + T11*2 + S11*4 + U11*1000 + V11*100 +VLOOKUP(W11,List!$H$3:$I$13,2,0) - X11*L11*5 - IF(AD11="NA",0,AD11*100) - IF(AF11="NA",0,P11*2) - IF(AH11="X",P11*2,0) - IF(AI11="X",P11*2,0) - IF(AJ11="X",P11*2,0) - IF(AK11="X",L11*2,0) - IF(AL11="X",P11*2,0) - IF(AM11="X",P11*2,0) - IF(AN11="X",P11*2,0) - IF(AQ11="X",P11*2,0) - IF(AO11="X",P11*5,0)</f>
        <v>3330.7200000000007</v>
      </c>
      <c r="D11" s="64">
        <f t="shared" si="0"/>
        <v>3330.7200000000007</v>
      </c>
      <c r="E11" s="93">
        <f t="shared" si="1"/>
        <v>3.6851733829874715E-2</v>
      </c>
      <c r="F11" s="64">
        <f t="shared" si="2"/>
        <v>7</v>
      </c>
      <c r="G11" s="28">
        <v>4.16</v>
      </c>
      <c r="H11" s="28">
        <v>2</v>
      </c>
      <c r="I11" s="28" t="s">
        <v>81</v>
      </c>
      <c r="J11" s="28" t="s">
        <v>179</v>
      </c>
      <c r="K11" s="3">
        <v>1698</v>
      </c>
      <c r="L11" s="4">
        <v>511</v>
      </c>
      <c r="M11" s="4">
        <v>0</v>
      </c>
      <c r="N11" s="4">
        <v>0</v>
      </c>
      <c r="O11" s="4">
        <v>0</v>
      </c>
      <c r="P11" s="114">
        <v>10.18</v>
      </c>
      <c r="Q11" s="114">
        <v>0</v>
      </c>
      <c r="R11" s="44">
        <v>0.27</v>
      </c>
      <c r="S11" s="44">
        <v>0</v>
      </c>
      <c r="T11" s="44">
        <v>0</v>
      </c>
      <c r="U11" s="44">
        <v>0</v>
      </c>
      <c r="V11" s="44">
        <v>0</v>
      </c>
      <c r="W11" s="113">
        <v>8</v>
      </c>
      <c r="X11" s="75">
        <v>0</v>
      </c>
      <c r="Y11" s="107" t="s">
        <v>176</v>
      </c>
      <c r="Z11" s="36"/>
      <c r="AA11" s="38"/>
      <c r="AB11" s="36"/>
      <c r="AC11" s="38"/>
      <c r="AD11" s="80">
        <v>0.6</v>
      </c>
      <c r="AE11" s="38"/>
      <c r="AF11" s="38" t="s">
        <v>165</v>
      </c>
      <c r="AG11" s="36"/>
      <c r="AH11" s="38" t="s">
        <v>165</v>
      </c>
      <c r="AI11" s="38" t="s">
        <v>165</v>
      </c>
      <c r="AJ11" s="38" t="s">
        <v>165</v>
      </c>
      <c r="AK11" s="38" t="s">
        <v>165</v>
      </c>
      <c r="AL11" s="38" t="s">
        <v>165</v>
      </c>
      <c r="AM11" s="38" t="s">
        <v>165</v>
      </c>
      <c r="AN11" s="38" t="s">
        <v>165</v>
      </c>
      <c r="AO11" s="38" t="s">
        <v>165</v>
      </c>
      <c r="AP11" s="38"/>
      <c r="AQ11" s="38" t="s">
        <v>165</v>
      </c>
      <c r="AR11" s="36" t="s">
        <v>113</v>
      </c>
    </row>
    <row r="12" spans="1:44" x14ac:dyDescent="0.35">
      <c r="A12" s="32" t="s">
        <v>2</v>
      </c>
      <c r="B12" s="33" t="s">
        <v>29</v>
      </c>
      <c r="C12" s="64">
        <f>IF(G12=34.5,500*P12,50*P12) + IF(H12=3,10000*P12,50*P12) + 200*P12 + VLOOKUP(I12,List!$B$3:$C$5,2,0)*P12 + VLOOKUP(J12,List!$E$3:$F$5,2,0)*P12 + T12*2 + S12*4 + U12*1000 + V12*100 +VLOOKUP(W12,List!$H$3:$I$13,2,0) - X12*L12*5 - IF(AD12="NA",0,AD12*100) - IF(AF12="NA",0,P12*2) - IF(AH12="X",P12*2,0) - IF(AI12="X",P12*2,0) - IF(AJ12="X",P12*2,0) - IF(AK12="X",L12*2,0) - IF(AL12="X",P12*2,0) - IF(AM12="X",P12*2,0) - IF(AN12="X",P12*2,0) - IF(AQ12="X",P12*2,0) - IF(AO12="X",P12*5,0)</f>
        <v>4490.8000000000029</v>
      </c>
      <c r="D12" s="64">
        <f t="shared" si="0"/>
        <v>4490.8000000000029</v>
      </c>
      <c r="E12" s="93">
        <f t="shared" si="1"/>
        <v>4.9687084559254892E-2</v>
      </c>
      <c r="F12" s="64">
        <f t="shared" si="2"/>
        <v>5</v>
      </c>
      <c r="G12" s="28">
        <v>4.16</v>
      </c>
      <c r="H12" s="28">
        <v>2</v>
      </c>
      <c r="I12" s="28" t="s">
        <v>179</v>
      </c>
      <c r="J12" s="28" t="s">
        <v>81</v>
      </c>
      <c r="K12" s="3">
        <v>1984</v>
      </c>
      <c r="L12" s="4">
        <v>601</v>
      </c>
      <c r="M12" s="4">
        <v>0</v>
      </c>
      <c r="N12" s="4">
        <v>0</v>
      </c>
      <c r="O12" s="4">
        <v>0</v>
      </c>
      <c r="P12" s="114">
        <v>13.2</v>
      </c>
      <c r="Q12" s="114">
        <v>0</v>
      </c>
      <c r="R12" s="44">
        <v>5.26</v>
      </c>
      <c r="S12" s="44">
        <v>0</v>
      </c>
      <c r="T12" s="44">
        <v>0</v>
      </c>
      <c r="U12" s="44">
        <v>0</v>
      </c>
      <c r="V12" s="44">
        <v>0</v>
      </c>
      <c r="W12" s="113">
        <v>7</v>
      </c>
      <c r="X12" s="75">
        <v>0</v>
      </c>
      <c r="Y12" s="108"/>
      <c r="Z12" s="36"/>
      <c r="AA12" s="38"/>
      <c r="AB12" s="36"/>
      <c r="AC12" s="38"/>
      <c r="AD12" s="80">
        <v>0.4</v>
      </c>
      <c r="AE12" s="38"/>
      <c r="AF12" s="38" t="s">
        <v>165</v>
      </c>
      <c r="AG12" s="36"/>
      <c r="AH12" s="38" t="s">
        <v>165</v>
      </c>
      <c r="AI12" s="38" t="s">
        <v>165</v>
      </c>
      <c r="AJ12" s="38" t="s">
        <v>165</v>
      </c>
      <c r="AK12" s="38" t="s">
        <v>165</v>
      </c>
      <c r="AL12" s="38" t="s">
        <v>165</v>
      </c>
      <c r="AM12" s="38" t="s">
        <v>165</v>
      </c>
      <c r="AN12" s="38" t="s">
        <v>165</v>
      </c>
      <c r="AO12" s="38" t="s">
        <v>165</v>
      </c>
      <c r="AP12" s="38"/>
      <c r="AQ12" s="38" t="s">
        <v>165</v>
      </c>
      <c r="AR12" s="36" t="s">
        <v>113</v>
      </c>
    </row>
    <row r="13" spans="1:44" x14ac:dyDescent="0.35">
      <c r="A13" s="32" t="s">
        <v>14</v>
      </c>
      <c r="B13" s="33" t="s">
        <v>28</v>
      </c>
      <c r="C13" s="64">
        <f>IF(G13=34.5,500*P13,50*P13) + IF(H13=3,10000*P13,50*P13) + 200*P13 + VLOOKUP(I13,List!$B$3:$C$5,2,0)*P13 + VLOOKUP(J13,List!$E$3:$F$5,2,0)*P13 + T13*2 + S13*4 + U13*1000 + V13*100 +VLOOKUP(W13,List!$H$3:$I$13,2,0) - X13*L13*5 - IF(AD13="NA",0,AD13*100) - IF(AF13="NA",0,P13*2) - IF(AH13="X",P13*2,0) - IF(AI13="X",P13*2,0) - IF(AJ13="X",P13*2,0) - IF(AK13="X",L13*2,0) - IF(AL13="X",P13*2,0) - IF(AM13="X",P13*2,0) - IF(AN13="X",P13*2,0) - IF(AQ13="X",P13*2,0) - IF(AO13="X",P13*5,0)</f>
        <v>2894.4466666666663</v>
      </c>
      <c r="D13" s="64">
        <f t="shared" si="0"/>
        <v>2894.4466666666663</v>
      </c>
      <c r="E13" s="93">
        <f t="shared" si="1"/>
        <v>3.2024720824556874E-2</v>
      </c>
      <c r="F13" s="64">
        <f t="shared" si="2"/>
        <v>8</v>
      </c>
      <c r="G13" s="28">
        <v>4.16</v>
      </c>
      <c r="H13" s="28">
        <v>2</v>
      </c>
      <c r="I13" s="28" t="s">
        <v>179</v>
      </c>
      <c r="J13" s="28" t="s">
        <v>81</v>
      </c>
      <c r="K13" s="3">
        <v>1895</v>
      </c>
      <c r="L13" s="4">
        <v>549</v>
      </c>
      <c r="M13" s="4">
        <v>0</v>
      </c>
      <c r="N13" s="4">
        <v>0</v>
      </c>
      <c r="O13" s="4">
        <v>0</v>
      </c>
      <c r="P13" s="114">
        <v>9.17</v>
      </c>
      <c r="Q13" s="114">
        <v>0.68</v>
      </c>
      <c r="R13" s="44">
        <v>2</v>
      </c>
      <c r="S13" s="44">
        <v>69</v>
      </c>
      <c r="T13" s="46">
        <v>0</v>
      </c>
      <c r="U13" s="46">
        <v>0</v>
      </c>
      <c r="V13" s="44">
        <v>1</v>
      </c>
      <c r="W13" s="113" t="s">
        <v>148</v>
      </c>
      <c r="X13" s="106">
        <v>0.02</v>
      </c>
      <c r="Y13" s="109" t="s">
        <v>177</v>
      </c>
      <c r="Z13" s="36"/>
      <c r="AA13" s="38"/>
      <c r="AB13" s="36"/>
      <c r="AC13" s="36"/>
      <c r="AD13" s="80">
        <v>0.33333333333333331</v>
      </c>
      <c r="AE13" s="36"/>
      <c r="AF13" s="38" t="s">
        <v>165</v>
      </c>
      <c r="AG13" s="36"/>
      <c r="AH13" s="38" t="s">
        <v>165</v>
      </c>
      <c r="AI13" s="38" t="s">
        <v>165</v>
      </c>
      <c r="AJ13" s="38" t="s">
        <v>165</v>
      </c>
      <c r="AK13" s="38" t="s">
        <v>165</v>
      </c>
      <c r="AL13" s="38" t="s">
        <v>165</v>
      </c>
      <c r="AM13" s="38" t="s">
        <v>165</v>
      </c>
      <c r="AN13" s="38" t="s">
        <v>165</v>
      </c>
      <c r="AO13" s="38" t="s">
        <v>165</v>
      </c>
      <c r="AP13" s="38"/>
      <c r="AQ13" s="38" t="s">
        <v>165</v>
      </c>
      <c r="AR13" s="36" t="s">
        <v>113</v>
      </c>
    </row>
    <row r="14" spans="1:44" x14ac:dyDescent="0.35">
      <c r="A14" s="32" t="s">
        <v>8</v>
      </c>
      <c r="B14" s="33" t="s">
        <v>21</v>
      </c>
      <c r="C14" s="64">
        <f>IF(G14=34.5,500*P14,50*P14) + IF(H14=3,10000*P14,50*P14) + 200*P14 + VLOOKUP(I14,List!$B$3:$C$5,2,0)*P14 + VLOOKUP(J14,List!$E$3:$F$5,2,0)*P14 + T14*2 + S14*4 + U14*1000 + V14*100 +VLOOKUP(W14,List!$H$3:$I$13,2,0) - X14*L14*5 - IF(AD14="NA",0,AD14*100) - IF(AF14="NA",0,P14*2) - IF(AH14="X",P14*2,0) - IF(AI14="X",P14*2,0) - IF(AJ14="X",P14*2,0) - IF(AK14="X",L14*2,0) - IF(AL14="X",P14*2,0) - IF(AM14="X",P14*2,0) - IF(AN14="X",P14*2,0) - IF(AQ14="X",P14*2,0) - IF(AO14="X",P14*5,0)</f>
        <v>2533.0199999999986</v>
      </c>
      <c r="D14" s="64">
        <f t="shared" si="0"/>
        <v>2533.0199999999986</v>
      </c>
      <c r="E14" s="93">
        <f t="shared" si="1"/>
        <v>2.8025825895226612E-2</v>
      </c>
      <c r="F14" s="64">
        <f t="shared" si="2"/>
        <v>9</v>
      </c>
      <c r="G14" s="28">
        <v>4.16</v>
      </c>
      <c r="H14" s="28">
        <v>2</v>
      </c>
      <c r="I14" s="28" t="s">
        <v>81</v>
      </c>
      <c r="J14" s="28" t="s">
        <v>179</v>
      </c>
      <c r="K14" s="3">
        <v>1918</v>
      </c>
      <c r="L14" s="4">
        <v>505</v>
      </c>
      <c r="M14" s="4">
        <v>0</v>
      </c>
      <c r="N14" s="4">
        <v>0</v>
      </c>
      <c r="O14" s="4">
        <v>0</v>
      </c>
      <c r="P14" s="114">
        <v>8.3800000000000008</v>
      </c>
      <c r="Q14" s="114">
        <v>2.29</v>
      </c>
      <c r="R14" s="44">
        <v>0.5</v>
      </c>
      <c r="S14" s="44">
        <v>52</v>
      </c>
      <c r="T14" s="46">
        <v>0</v>
      </c>
      <c r="U14" s="46">
        <v>0</v>
      </c>
      <c r="V14" s="44">
        <v>0</v>
      </c>
      <c r="W14" s="113" t="s">
        <v>148</v>
      </c>
      <c r="X14" s="106">
        <v>0.02</v>
      </c>
      <c r="Y14" s="109" t="s">
        <v>177</v>
      </c>
      <c r="Z14" s="36"/>
      <c r="AA14" s="38"/>
      <c r="AB14" s="36"/>
      <c r="AC14" s="36"/>
      <c r="AD14" s="79">
        <v>0</v>
      </c>
      <c r="AE14" s="36"/>
      <c r="AF14" s="38" t="s">
        <v>165</v>
      </c>
      <c r="AG14" s="36"/>
      <c r="AH14" s="38" t="s">
        <v>165</v>
      </c>
      <c r="AI14" s="38" t="s">
        <v>165</v>
      </c>
      <c r="AJ14" s="38" t="s">
        <v>165</v>
      </c>
      <c r="AK14" s="38" t="s">
        <v>165</v>
      </c>
      <c r="AL14" s="38" t="s">
        <v>165</v>
      </c>
      <c r="AM14" s="38" t="s">
        <v>165</v>
      </c>
      <c r="AN14" s="38" t="s">
        <v>165</v>
      </c>
      <c r="AO14" s="38" t="s">
        <v>165</v>
      </c>
      <c r="AP14" s="38"/>
      <c r="AQ14" s="38" t="s">
        <v>165</v>
      </c>
      <c r="AR14" s="36" t="s">
        <v>113</v>
      </c>
    </row>
    <row r="15" spans="1:44" x14ac:dyDescent="0.35">
      <c r="A15" s="32" t="s">
        <v>43</v>
      </c>
      <c r="B15" s="33" t="s">
        <v>21</v>
      </c>
      <c r="C15" s="64">
        <f>IF(G15=34.5,500*P15,50*P15) + IF(H15=3,10000*P15,50*P15) + 200*P15 + VLOOKUP(I15,List!$B$3:$C$5,2,0)*P15 + VLOOKUP(J15,List!$E$3:$F$5,2,0)*P15 + T15*2 + S15*4 + U15*1000 + V15*100 +VLOOKUP(W15,List!$H$3:$I$13,2,0) - X15*L15*5 - IF(AD15="NA",0,AD15*100) - IF(AF15="NA",0,P15*2) - IF(AH15="X",P15*2,0) - IF(AI15="X",P15*2,0) - IF(AJ15="X",P15*2,0) - IF(AK15="X",L15*2,0) - IF(AL15="X",P15*2,0) - IF(AM15="X",P15*2,0) - IF(AN15="X",P15*2,0) - IF(AQ15="X",P15*2,0) - IF(AO15="X",P15*5,0)</f>
        <v>2216.8900000000012</v>
      </c>
      <c r="D15" s="64">
        <f t="shared" si="0"/>
        <v>2216.8900000000012</v>
      </c>
      <c r="E15" s="93">
        <f t="shared" si="1"/>
        <v>2.4528102095075836E-2</v>
      </c>
      <c r="F15" s="64">
        <f t="shared" si="2"/>
        <v>12</v>
      </c>
      <c r="G15" s="28">
        <v>4.16</v>
      </c>
      <c r="H15" s="28">
        <v>2</v>
      </c>
      <c r="I15" s="28" t="s">
        <v>179</v>
      </c>
      <c r="J15" s="28" t="s">
        <v>179</v>
      </c>
      <c r="K15" s="3">
        <v>1506</v>
      </c>
      <c r="L15" s="4">
        <v>348</v>
      </c>
      <c r="M15" s="4">
        <v>0</v>
      </c>
      <c r="N15" s="4">
        <v>0</v>
      </c>
      <c r="O15" s="4">
        <v>0</v>
      </c>
      <c r="P15" s="114">
        <v>7.61</v>
      </c>
      <c r="Q15" s="114">
        <v>0.18</v>
      </c>
      <c r="R15" s="44">
        <v>3.86</v>
      </c>
      <c r="S15" s="44">
        <v>36</v>
      </c>
      <c r="T15" s="46">
        <v>0</v>
      </c>
      <c r="U15" s="46">
        <v>0</v>
      </c>
      <c r="V15" s="44">
        <v>3</v>
      </c>
      <c r="W15" s="113" t="s">
        <v>148</v>
      </c>
      <c r="X15" s="106">
        <v>0.02</v>
      </c>
      <c r="Y15" s="109" t="s">
        <v>177</v>
      </c>
      <c r="Z15" s="36"/>
      <c r="AA15" s="38"/>
      <c r="AB15" s="36"/>
      <c r="AC15" s="36"/>
      <c r="AD15" s="79">
        <v>0</v>
      </c>
      <c r="AE15" s="36"/>
      <c r="AF15" s="38" t="s">
        <v>165</v>
      </c>
      <c r="AG15" s="36"/>
      <c r="AH15" s="38" t="s">
        <v>165</v>
      </c>
      <c r="AI15" s="38" t="s">
        <v>165</v>
      </c>
      <c r="AJ15" s="38" t="s">
        <v>165</v>
      </c>
      <c r="AK15" s="38" t="s">
        <v>165</v>
      </c>
      <c r="AL15" s="38" t="s">
        <v>165</v>
      </c>
      <c r="AM15" s="38" t="s">
        <v>165</v>
      </c>
      <c r="AN15" s="38" t="s">
        <v>165</v>
      </c>
      <c r="AO15" s="38" t="s">
        <v>165</v>
      </c>
      <c r="AP15" s="38"/>
      <c r="AQ15" s="38" t="s">
        <v>165</v>
      </c>
      <c r="AR15" s="36" t="s">
        <v>113</v>
      </c>
    </row>
    <row r="16" spans="1:44" x14ac:dyDescent="0.35">
      <c r="A16" s="32" t="s">
        <v>44</v>
      </c>
      <c r="B16" s="33" t="s">
        <v>13</v>
      </c>
      <c r="C16" s="64">
        <f>IF(G16=34.5,500*P16,50*P16) + IF(H16=3,10000*P16,50*P16) + 200*P16 + VLOOKUP(I16,List!$B$3:$C$5,2,0)*P16 + VLOOKUP(J16,List!$E$3:$F$5,2,0)*P16 + T16*2 + S16*4 + U16*1000 + V16*100 +VLOOKUP(W16,List!$H$3:$I$13,2,0) - X16*L16*5 - IF(AD16="NA",0,AD16*100) - IF(AF16="NA",0,P16*2) - IF(AH16="X",P16*2,0) - IF(AI16="X",P16*2,0) - IF(AJ16="X",P16*2,0) - IF(AK16="X",L16*2,0) - IF(AL16="X",P16*2,0) - IF(AM16="X",P16*2,0) - IF(AN16="X",P16*2,0) - IF(AQ16="X",P16*2,0) - IF(AO16="X",P16*5,0)</f>
        <v>4205</v>
      </c>
      <c r="D16" s="64">
        <f t="shared" si="0"/>
        <v>4205</v>
      </c>
      <c r="E16" s="93">
        <f t="shared" si="1"/>
        <v>4.6524937777604587E-2</v>
      </c>
      <c r="F16" s="64">
        <f t="shared" si="2"/>
        <v>6</v>
      </c>
      <c r="G16" s="28">
        <v>4.16</v>
      </c>
      <c r="H16" s="28">
        <v>2</v>
      </c>
      <c r="I16" s="28" t="s">
        <v>179</v>
      </c>
      <c r="J16" s="28" t="s">
        <v>81</v>
      </c>
      <c r="K16" s="3">
        <v>1587</v>
      </c>
      <c r="L16" s="4">
        <v>615</v>
      </c>
      <c r="M16" s="4">
        <v>0</v>
      </c>
      <c r="N16" s="4">
        <v>0</v>
      </c>
      <c r="O16" s="4">
        <v>0</v>
      </c>
      <c r="P16" s="114">
        <v>13.25</v>
      </c>
      <c r="Q16" s="114">
        <v>0</v>
      </c>
      <c r="R16" s="44">
        <v>0.85</v>
      </c>
      <c r="S16" s="44">
        <v>33</v>
      </c>
      <c r="T16" s="44">
        <v>0</v>
      </c>
      <c r="U16" s="44">
        <v>0</v>
      </c>
      <c r="V16" s="44">
        <v>0</v>
      </c>
      <c r="W16" s="113" t="s">
        <v>148</v>
      </c>
      <c r="X16" s="75">
        <v>0</v>
      </c>
      <c r="Y16" s="109" t="s">
        <v>177</v>
      </c>
      <c r="Z16" s="36"/>
      <c r="AA16" s="38"/>
      <c r="AB16" s="36"/>
      <c r="AC16" s="36"/>
      <c r="AD16" s="80">
        <v>0.5</v>
      </c>
      <c r="AE16" s="36"/>
      <c r="AF16" s="38" t="s">
        <v>165</v>
      </c>
      <c r="AG16" s="36"/>
      <c r="AH16" s="38" t="s">
        <v>165</v>
      </c>
      <c r="AI16" s="38" t="s">
        <v>165</v>
      </c>
      <c r="AJ16" s="38" t="s">
        <v>165</v>
      </c>
      <c r="AK16" s="38" t="s">
        <v>165</v>
      </c>
      <c r="AL16" s="38" t="s">
        <v>165</v>
      </c>
      <c r="AM16" s="38" t="s">
        <v>165</v>
      </c>
      <c r="AN16" s="38" t="s">
        <v>165</v>
      </c>
      <c r="AO16" s="38" t="s">
        <v>165</v>
      </c>
      <c r="AP16" s="38"/>
      <c r="AQ16" s="38" t="s">
        <v>165</v>
      </c>
      <c r="AR16" s="36" t="s">
        <v>113</v>
      </c>
    </row>
    <row r="17" spans="1:44" x14ac:dyDescent="0.35">
      <c r="A17" s="32" t="s">
        <v>5</v>
      </c>
      <c r="B17" s="33" t="s">
        <v>30</v>
      </c>
      <c r="C17" s="64">
        <f>IF(G17=34.5,500*P17,50*P17) + IF(H17=3,10000*P17,50*P17) + 200*P17 + VLOOKUP(I17,List!$B$3:$C$5,2,0)*P17 + VLOOKUP(J17,List!$E$3:$F$5,2,0)*P17 + T17*2 + S17*4 + U17*1000 + V17*100 +VLOOKUP(W17,List!$H$3:$I$13,2,0) - X17*L17*5 - IF(AD17="NA",0,AD17*100) - IF(AF17="NA",0,P17*2) - IF(AH17="X",P17*2,0) - IF(AI17="X",P17*2,0) - IF(AJ17="X",P17*2,0) - IF(AK17="X",L17*2,0) - IF(AL17="X",P17*2,0) - IF(AM17="X",P17*2,0) - IF(AN17="X",P17*2,0) - IF(AQ17="X",P17*2,0) - IF(AO17="X",P17*5,0)</f>
        <v>1280.1899999999998</v>
      </c>
      <c r="D17" s="64">
        <f t="shared" si="0"/>
        <v>1280.1899999999998</v>
      </c>
      <c r="E17" s="93">
        <f t="shared" si="1"/>
        <v>1.4164271128064591E-2</v>
      </c>
      <c r="F17" s="64">
        <f t="shared" si="2"/>
        <v>18</v>
      </c>
      <c r="G17" s="28">
        <v>4.16</v>
      </c>
      <c r="H17" s="28">
        <v>2</v>
      </c>
      <c r="I17" s="28" t="s">
        <v>179</v>
      </c>
      <c r="J17" s="28" t="s">
        <v>83</v>
      </c>
      <c r="K17" s="3">
        <v>945</v>
      </c>
      <c r="L17" s="4">
        <v>349</v>
      </c>
      <c r="M17" s="4">
        <v>0</v>
      </c>
      <c r="N17" s="4">
        <v>0</v>
      </c>
      <c r="O17" s="4">
        <v>0</v>
      </c>
      <c r="P17" s="114">
        <v>5.91</v>
      </c>
      <c r="Q17" s="114">
        <v>0</v>
      </c>
      <c r="R17" s="44">
        <v>3.95</v>
      </c>
      <c r="S17" s="44">
        <v>63</v>
      </c>
      <c r="T17" s="44">
        <v>0</v>
      </c>
      <c r="U17" s="44">
        <v>0</v>
      </c>
      <c r="V17" s="44">
        <v>0</v>
      </c>
      <c r="W17" s="113" t="s">
        <v>148</v>
      </c>
      <c r="X17" s="75">
        <v>0</v>
      </c>
      <c r="Y17" s="109" t="s">
        <v>177</v>
      </c>
      <c r="Z17" s="36"/>
      <c r="AA17" s="38"/>
      <c r="AB17" s="36"/>
      <c r="AC17" s="36"/>
      <c r="AD17" s="81">
        <v>1</v>
      </c>
      <c r="AE17" s="38"/>
      <c r="AF17" s="38" t="s">
        <v>165</v>
      </c>
      <c r="AG17" s="36"/>
      <c r="AH17" s="38" t="s">
        <v>165</v>
      </c>
      <c r="AI17" s="38" t="s">
        <v>165</v>
      </c>
      <c r="AJ17" s="38" t="s">
        <v>165</v>
      </c>
      <c r="AK17" s="38" t="s">
        <v>165</v>
      </c>
      <c r="AL17" s="38" t="s">
        <v>165</v>
      </c>
      <c r="AM17" s="38" t="s">
        <v>165</v>
      </c>
      <c r="AN17" s="38" t="s">
        <v>165</v>
      </c>
      <c r="AO17" s="38" t="s">
        <v>165</v>
      </c>
      <c r="AP17" s="38"/>
      <c r="AQ17" s="38" t="s">
        <v>165</v>
      </c>
      <c r="AR17" s="36" t="s">
        <v>113</v>
      </c>
    </row>
    <row r="18" spans="1:44" x14ac:dyDescent="0.35">
      <c r="A18" s="32" t="s">
        <v>4</v>
      </c>
      <c r="B18" s="33" t="s">
        <v>30</v>
      </c>
      <c r="C18" s="64">
        <f>IF(G18=34.5,500*P18,50*P18) + IF(H18=3,10000*P18,50*P18) + 200*P18 + VLOOKUP(I18,List!$B$3:$C$5,2,0)*P18 + VLOOKUP(J18,List!$E$3:$F$5,2,0)*P18 + T18*2 + S18*4 + U18*1000 + V18*100 +VLOOKUP(W18,List!$H$3:$I$13,2,0) - X18*L18*5 - IF(AD18="NA",0,AD18*100) - IF(AF18="NA",0,P18*2) - IF(AH18="X",P18*2,0) - IF(AI18="X",P18*2,0) - IF(AJ18="X",P18*2,0) - IF(AK18="X",L18*2,0) - IF(AL18="X",P18*2,0) - IF(AM18="X",P18*2,0) - IF(AN18="X",P18*2,0) - IF(AQ18="X",P18*2,0) - IF(AO18="X",P18*5,0)</f>
        <v>1812.6866666666656</v>
      </c>
      <c r="D18" s="64">
        <f t="shared" si="0"/>
        <v>1812.6866666666656</v>
      </c>
      <c r="E18" s="93">
        <f t="shared" si="1"/>
        <v>2.0055917806649247E-2</v>
      </c>
      <c r="F18" s="64">
        <f t="shared" si="2"/>
        <v>14</v>
      </c>
      <c r="G18" s="28">
        <v>4.16</v>
      </c>
      <c r="H18" s="28">
        <v>2</v>
      </c>
      <c r="I18" s="28" t="s">
        <v>179</v>
      </c>
      <c r="J18" s="28" t="s">
        <v>179</v>
      </c>
      <c r="K18" s="3">
        <v>959</v>
      </c>
      <c r="L18" s="4">
        <v>323</v>
      </c>
      <c r="M18" s="4">
        <v>0</v>
      </c>
      <c r="N18" s="4">
        <v>0</v>
      </c>
      <c r="O18" s="4">
        <v>0</v>
      </c>
      <c r="P18" s="114">
        <v>7.38</v>
      </c>
      <c r="Q18" s="114">
        <v>0</v>
      </c>
      <c r="R18" s="44">
        <v>1.53</v>
      </c>
      <c r="S18" s="44">
        <v>16</v>
      </c>
      <c r="T18" s="44">
        <v>0</v>
      </c>
      <c r="U18" s="44">
        <v>0</v>
      </c>
      <c r="V18" s="44">
        <v>0</v>
      </c>
      <c r="W18" s="113" t="s">
        <v>148</v>
      </c>
      <c r="X18" s="75">
        <v>0</v>
      </c>
      <c r="Y18" s="109" t="s">
        <v>177</v>
      </c>
      <c r="Z18" s="36"/>
      <c r="AA18" s="38"/>
      <c r="AB18" s="36"/>
      <c r="AC18" s="36"/>
      <c r="AD18" s="80">
        <v>0.33333333333333331</v>
      </c>
      <c r="AE18" s="38"/>
      <c r="AF18" s="38" t="s">
        <v>165</v>
      </c>
      <c r="AG18" s="36"/>
      <c r="AH18" s="38" t="s">
        <v>165</v>
      </c>
      <c r="AI18" s="38" t="s">
        <v>165</v>
      </c>
      <c r="AJ18" s="38" t="s">
        <v>165</v>
      </c>
      <c r="AK18" s="38" t="s">
        <v>165</v>
      </c>
      <c r="AL18" s="38" t="s">
        <v>165</v>
      </c>
      <c r="AM18" s="38" t="s">
        <v>165</v>
      </c>
      <c r="AN18" s="38" t="s">
        <v>165</v>
      </c>
      <c r="AO18" s="38" t="s">
        <v>165</v>
      </c>
      <c r="AP18" s="38"/>
      <c r="AQ18" s="38" t="s">
        <v>165</v>
      </c>
      <c r="AR18" s="36" t="s">
        <v>113</v>
      </c>
    </row>
    <row r="19" spans="1:44" x14ac:dyDescent="0.35">
      <c r="A19" s="32" t="s">
        <v>45</v>
      </c>
      <c r="B19" s="33" t="s">
        <v>22</v>
      </c>
      <c r="C19" s="64">
        <f>IF(G19=34.5,500*P19,50*P19) + IF(H19=3,10000*P19,50*P19) + 200*P19 + VLOOKUP(I19,List!$B$3:$C$5,2,0)*P19 + VLOOKUP(J19,List!$E$3:$F$5,2,0)*P19 + T19*2 + S19*4 + U19*1000 + V19*100 +VLOOKUP(W19,List!$H$3:$I$13,2,0) - X19*L19*5 - IF(AD19="NA",0,AD19*100) - IF(AF19="NA",0,P19*2) - IF(AH19="X",P19*2,0) - IF(AI19="X",P19*2,0) - IF(AJ19="X",P19*2,0) - IF(AK19="X",L19*2,0) - IF(AL19="X",P19*2,0) - IF(AM19="X",P19*2,0) - IF(AN19="X",P19*2,0) - IF(AQ19="X",P19*2,0) - IF(AO19="X",P19*5,0)</f>
        <v>792.76000000000045</v>
      </c>
      <c r="D19" s="64">
        <f t="shared" si="0"/>
        <v>792.76000000000045</v>
      </c>
      <c r="E19" s="93">
        <f t="shared" si="1"/>
        <v>8.7712508139295674E-3</v>
      </c>
      <c r="F19" s="64">
        <f t="shared" si="2"/>
        <v>20</v>
      </c>
      <c r="G19" s="28">
        <v>4.16</v>
      </c>
      <c r="H19" s="28">
        <v>2</v>
      </c>
      <c r="I19" s="28" t="s">
        <v>179</v>
      </c>
      <c r="J19" s="28" t="s">
        <v>83</v>
      </c>
      <c r="K19" s="3">
        <v>254</v>
      </c>
      <c r="L19" s="4">
        <v>86</v>
      </c>
      <c r="M19" s="4">
        <v>0</v>
      </c>
      <c r="N19" s="4">
        <v>0</v>
      </c>
      <c r="O19" s="4">
        <v>0</v>
      </c>
      <c r="P19" s="114">
        <v>1.34</v>
      </c>
      <c r="Q19" s="114">
        <v>0</v>
      </c>
      <c r="R19" s="44">
        <v>1.21</v>
      </c>
      <c r="S19" s="44">
        <v>11</v>
      </c>
      <c r="T19" s="44">
        <v>0</v>
      </c>
      <c r="U19" s="44">
        <v>0</v>
      </c>
      <c r="V19" s="44">
        <v>0</v>
      </c>
      <c r="W19" s="113">
        <v>6</v>
      </c>
      <c r="X19" s="75">
        <v>0</v>
      </c>
      <c r="Y19" s="107" t="s">
        <v>178</v>
      </c>
      <c r="Z19" s="36"/>
      <c r="AA19" s="38"/>
      <c r="AB19" s="36"/>
      <c r="AC19" s="36"/>
      <c r="AD19" s="82" t="s">
        <v>27</v>
      </c>
      <c r="AE19" s="36"/>
      <c r="AF19" s="38" t="s">
        <v>165</v>
      </c>
      <c r="AG19" s="36"/>
      <c r="AH19" s="38" t="s">
        <v>165</v>
      </c>
      <c r="AI19" s="38" t="s">
        <v>165</v>
      </c>
      <c r="AJ19" s="38" t="s">
        <v>165</v>
      </c>
      <c r="AK19" s="38" t="s">
        <v>165</v>
      </c>
      <c r="AL19" s="38" t="s">
        <v>165</v>
      </c>
      <c r="AM19" s="38" t="s">
        <v>165</v>
      </c>
      <c r="AN19" s="38" t="s">
        <v>165</v>
      </c>
      <c r="AO19" s="39" t="s">
        <v>111</v>
      </c>
      <c r="AP19" s="38"/>
      <c r="AQ19" s="38" t="s">
        <v>165</v>
      </c>
      <c r="AR19" s="36" t="s">
        <v>113</v>
      </c>
    </row>
    <row r="20" spans="1:44" x14ac:dyDescent="0.35">
      <c r="A20" s="32" t="s">
        <v>11</v>
      </c>
      <c r="B20" s="33" t="s">
        <v>31</v>
      </c>
      <c r="C20" s="64">
        <f>IF(G20=34.5,500*P20,50*P20) + IF(H20=3,10000*P20,50*P20) + 200*P20 + VLOOKUP(I20,List!$B$3:$C$5,2,0)*P20 + VLOOKUP(J20,List!$E$3:$F$5,2,0)*P20 + T20*2 + S20*4 + U20*1000 + V20*100 +VLOOKUP(W20,List!$H$3:$I$13,2,0) - X20*L20*5 - IF(AD20="NA",0,AD20*100) - IF(AF20="NA",0,P20*2) - IF(AH20="X",P20*2,0) - IF(AI20="X",P20*2,0) - IF(AJ20="X",P20*2,0) - IF(AK20="X",L20*2,0) - IF(AL20="X",P20*2,0) - IF(AM20="X",P20*2,0) - IF(AN20="X",P20*2,0) - IF(AQ20="X",P20*2,0) - IF(AO20="X",P20*5,0)</f>
        <v>1391.7599999999993</v>
      </c>
      <c r="D20" s="64">
        <f t="shared" si="0"/>
        <v>1391.7599999999993</v>
      </c>
      <c r="E20" s="93">
        <f t="shared" si="1"/>
        <v>1.5398703305911754E-2</v>
      </c>
      <c r="F20" s="64">
        <f t="shared" si="2"/>
        <v>17</v>
      </c>
      <c r="G20" s="28">
        <v>4.16</v>
      </c>
      <c r="H20" s="28">
        <v>2</v>
      </c>
      <c r="I20" s="28" t="s">
        <v>81</v>
      </c>
      <c r="J20" s="28" t="s">
        <v>83</v>
      </c>
      <c r="K20" s="3">
        <v>1055</v>
      </c>
      <c r="L20" s="4">
        <v>277</v>
      </c>
      <c r="M20" s="4">
        <v>0</v>
      </c>
      <c r="N20" s="4">
        <v>0</v>
      </c>
      <c r="O20" s="4">
        <v>0</v>
      </c>
      <c r="P20" s="114">
        <v>5.09</v>
      </c>
      <c r="Q20" s="114">
        <v>0.82</v>
      </c>
      <c r="R20" s="44">
        <v>3</v>
      </c>
      <c r="S20" s="44">
        <v>15</v>
      </c>
      <c r="T20" s="44">
        <v>0</v>
      </c>
      <c r="U20" s="44">
        <v>0</v>
      </c>
      <c r="V20" s="44">
        <v>0</v>
      </c>
      <c r="W20" s="113" t="s">
        <v>148</v>
      </c>
      <c r="X20" s="77">
        <v>0.05</v>
      </c>
      <c r="Y20" s="109" t="s">
        <v>177</v>
      </c>
      <c r="Z20" s="39"/>
      <c r="AA20" s="38"/>
      <c r="AB20" s="36"/>
      <c r="AC20" s="36"/>
      <c r="AD20" s="80">
        <v>0.25</v>
      </c>
      <c r="AE20" s="36"/>
      <c r="AF20" s="38" t="s">
        <v>165</v>
      </c>
      <c r="AG20" s="36"/>
      <c r="AH20" s="38" t="s">
        <v>165</v>
      </c>
      <c r="AI20" s="38" t="s">
        <v>165</v>
      </c>
      <c r="AJ20" s="38" t="s">
        <v>165</v>
      </c>
      <c r="AK20" s="38" t="s">
        <v>165</v>
      </c>
      <c r="AL20" s="38" t="s">
        <v>165</v>
      </c>
      <c r="AM20" s="38" t="s">
        <v>165</v>
      </c>
      <c r="AN20" s="38" t="s">
        <v>165</v>
      </c>
      <c r="AO20" s="39" t="s">
        <v>111</v>
      </c>
      <c r="AP20" s="38"/>
      <c r="AQ20" s="38" t="s">
        <v>165</v>
      </c>
      <c r="AR20" s="36" t="s">
        <v>113</v>
      </c>
    </row>
    <row r="21" spans="1:44" x14ac:dyDescent="0.35">
      <c r="A21" s="32" t="s">
        <v>1</v>
      </c>
      <c r="B21" s="33" t="s">
        <v>22</v>
      </c>
      <c r="C21" s="64">
        <f>IF(G21=34.5,500*P21,50*P21) + IF(H21=3,10000*P21,50*P21) + 200*P21 + VLOOKUP(I21,List!$B$3:$C$5,2,0)*P21 + VLOOKUP(J21,List!$E$3:$F$5,2,0)*P21 + T21*2 + S21*4 + U21*1000 + V21*100 +VLOOKUP(W21,List!$H$3:$I$13,2,0) - X21*L21*5 - IF(AD21="NA",0,AD21*100) - IF(AF21="NA",0,P21*2) - IF(AH21="X",P21*2,0) - IF(AI21="X",P21*2,0) - IF(AJ21="X",P21*2,0) - IF(AK21="X",L21*2,0) - IF(AL21="X",P21*2,0) - IF(AM21="X",P21*2,0) - IF(AN21="X",P21*2,0) - IF(AQ21="X",P21*2,0) - IF(AO21="X",P21*5,0)</f>
        <v>1576.4399999999996</v>
      </c>
      <c r="D21" s="64">
        <f t="shared" si="0"/>
        <v>1576.4399999999996</v>
      </c>
      <c r="E21" s="93">
        <f t="shared" si="1"/>
        <v>1.7442038742004031E-2</v>
      </c>
      <c r="F21" s="64">
        <f t="shared" si="2"/>
        <v>16</v>
      </c>
      <c r="G21" s="28">
        <v>4.16</v>
      </c>
      <c r="H21" s="28">
        <v>2</v>
      </c>
      <c r="I21" s="28" t="s">
        <v>179</v>
      </c>
      <c r="J21" s="28" t="s">
        <v>83</v>
      </c>
      <c r="K21" s="3">
        <v>1103</v>
      </c>
      <c r="L21" s="4">
        <v>453</v>
      </c>
      <c r="M21" s="4">
        <v>0</v>
      </c>
      <c r="N21" s="4">
        <v>0</v>
      </c>
      <c r="O21" s="4">
        <v>0</v>
      </c>
      <c r="P21" s="114">
        <v>7.46</v>
      </c>
      <c r="Q21" s="114">
        <v>0</v>
      </c>
      <c r="R21" s="44">
        <v>1.43</v>
      </c>
      <c r="S21" s="44">
        <v>60</v>
      </c>
      <c r="T21" s="44">
        <v>0</v>
      </c>
      <c r="U21" s="44">
        <v>0</v>
      </c>
      <c r="V21" s="44">
        <v>0</v>
      </c>
      <c r="W21" s="113" t="s">
        <v>148</v>
      </c>
      <c r="X21" s="75">
        <v>0</v>
      </c>
      <c r="Y21" s="109" t="s">
        <v>177</v>
      </c>
      <c r="Z21" s="36"/>
      <c r="AA21" s="38"/>
      <c r="AB21" s="36"/>
      <c r="AC21" s="38"/>
      <c r="AD21" s="81">
        <v>1</v>
      </c>
      <c r="AE21" s="36"/>
      <c r="AF21" s="38" t="s">
        <v>165</v>
      </c>
      <c r="AG21" s="36"/>
      <c r="AH21" s="38" t="s">
        <v>165</v>
      </c>
      <c r="AI21" s="38" t="s">
        <v>165</v>
      </c>
      <c r="AJ21" s="38" t="s">
        <v>165</v>
      </c>
      <c r="AK21" s="38" t="s">
        <v>165</v>
      </c>
      <c r="AL21" s="38" t="s">
        <v>165</v>
      </c>
      <c r="AM21" s="38" t="s">
        <v>165</v>
      </c>
      <c r="AN21" s="38" t="s">
        <v>165</v>
      </c>
      <c r="AO21" s="39" t="s">
        <v>111</v>
      </c>
      <c r="AP21" s="38"/>
      <c r="AQ21" s="38" t="s">
        <v>165</v>
      </c>
      <c r="AR21" s="36" t="s">
        <v>113</v>
      </c>
    </row>
    <row r="22" spans="1:44" x14ac:dyDescent="0.35">
      <c r="A22" s="32" t="s">
        <v>10</v>
      </c>
      <c r="B22" s="33" t="s">
        <v>31</v>
      </c>
      <c r="C22" s="64">
        <f>IF(G22=34.5,500*P22,50*P22) + IF(H22=3,10000*P22,50*P22) + 200*P22 + VLOOKUP(I22,List!$B$3:$C$5,2,0)*P22 + VLOOKUP(J22,List!$E$3:$F$5,2,0)*P22 + T22*2 + S22*4 + U22*1000 + V22*100 +VLOOKUP(W22,List!$H$3:$I$13,2,0) - X22*L22*5 - IF(AD22="NA",0,AD22*100) - IF(AF22="NA",0,P22*2) - IF(AH22="X",P22*2,0) - IF(AI22="X",P22*2,0) - IF(AJ22="X",P22*2,0) - IF(AK22="X",L22*2,0) - IF(AL22="X",P22*2,0) - IF(AM22="X",P22*2,0) - IF(AN22="X",P22*2,0) - IF(AQ22="X",P22*2,0) - IF(AO22="X",P22*5,0)</f>
        <v>1652.2999999999993</v>
      </c>
      <c r="D22" s="64">
        <f t="shared" si="0"/>
        <v>1652.2999999999993</v>
      </c>
      <c r="E22" s="93">
        <f t="shared" si="1"/>
        <v>1.8281368535062074E-2</v>
      </c>
      <c r="F22" s="64">
        <f t="shared" si="2"/>
        <v>15</v>
      </c>
      <c r="G22" s="28">
        <v>4.16</v>
      </c>
      <c r="H22" s="28">
        <v>2</v>
      </c>
      <c r="I22" s="28" t="s">
        <v>179</v>
      </c>
      <c r="J22" s="28" t="s">
        <v>179</v>
      </c>
      <c r="K22" s="3">
        <v>880</v>
      </c>
      <c r="L22" s="4">
        <v>280</v>
      </c>
      <c r="M22" s="4">
        <v>0</v>
      </c>
      <c r="N22" s="4">
        <v>0</v>
      </c>
      <c r="O22" s="4">
        <v>0</v>
      </c>
      <c r="P22" s="114">
        <v>6.45</v>
      </c>
      <c r="Q22" s="114">
        <v>0</v>
      </c>
      <c r="R22" s="44">
        <v>3.55</v>
      </c>
      <c r="S22" s="44">
        <v>27</v>
      </c>
      <c r="T22" s="44">
        <v>0</v>
      </c>
      <c r="U22" s="44">
        <v>0</v>
      </c>
      <c r="V22" s="44">
        <v>0</v>
      </c>
      <c r="W22" s="113" t="s">
        <v>148</v>
      </c>
      <c r="X22" s="75">
        <v>0</v>
      </c>
      <c r="Y22" s="109" t="s">
        <v>177</v>
      </c>
      <c r="Z22" s="36"/>
      <c r="AA22" s="38"/>
      <c r="AB22" s="36"/>
      <c r="AC22" s="36"/>
      <c r="AD22" s="80">
        <v>0.5</v>
      </c>
      <c r="AE22" s="36"/>
      <c r="AF22" s="38" t="s">
        <v>165</v>
      </c>
      <c r="AG22" s="36"/>
      <c r="AH22" s="38" t="s">
        <v>165</v>
      </c>
      <c r="AI22" s="38" t="s">
        <v>165</v>
      </c>
      <c r="AJ22" s="38" t="s">
        <v>165</v>
      </c>
      <c r="AK22" s="38" t="s">
        <v>165</v>
      </c>
      <c r="AL22" s="38" t="s">
        <v>165</v>
      </c>
      <c r="AM22" s="38" t="s">
        <v>165</v>
      </c>
      <c r="AN22" s="38" t="s">
        <v>165</v>
      </c>
      <c r="AO22" s="39" t="s">
        <v>111</v>
      </c>
      <c r="AP22" s="38"/>
      <c r="AQ22" s="38" t="s">
        <v>165</v>
      </c>
      <c r="AR22" s="36" t="s">
        <v>113</v>
      </c>
    </row>
    <row r="23" spans="1:44" x14ac:dyDescent="0.35">
      <c r="A23" s="32" t="s">
        <v>46</v>
      </c>
      <c r="B23" s="33" t="s">
        <v>23</v>
      </c>
      <c r="C23" s="64">
        <f>IF(G23=34.5,500*P23,50*P23) + IF(H23=3,10000*P23,50*P23) + 200*P23 + VLOOKUP(I23,List!$B$3:$C$5,2,0)*P23 + VLOOKUP(J23,List!$E$3:$F$5,2,0)*P23 + T23*2 + S23*4 + U23*1000 + V23*100 +VLOOKUP(W23,List!$H$3:$I$13,2,0) - X23*L23*5 - IF(AD23="NA",0,AD23*100) - IF(AF23="NA",0,P23*2) - IF(AH23="X",P23*2,0) - IF(AI23="X",P23*2,0) - IF(AJ23="X",P23*2,0) - IF(AK23="X",L23*2,0) - IF(AL23="X",P23*2,0) - IF(AM23="X",P23*2,0) - IF(AN23="X",P23*2,0) - IF(AQ23="X",P23*2,0) - IF(AO23="X",P23*5,0)</f>
        <v>2364.91</v>
      </c>
      <c r="D23" s="64">
        <f t="shared" si="0"/>
        <v>2364.91</v>
      </c>
      <c r="E23" s="93">
        <f t="shared" si="1"/>
        <v>2.6165824161625412E-2</v>
      </c>
      <c r="F23" s="64">
        <f t="shared" si="2"/>
        <v>11</v>
      </c>
      <c r="G23" s="28">
        <v>4.16</v>
      </c>
      <c r="H23" s="28">
        <v>2</v>
      </c>
      <c r="I23" s="28" t="s">
        <v>179</v>
      </c>
      <c r="J23" s="28" t="s">
        <v>81</v>
      </c>
      <c r="K23" s="3">
        <v>1188</v>
      </c>
      <c r="L23" s="4">
        <v>343</v>
      </c>
      <c r="M23" s="4">
        <v>8</v>
      </c>
      <c r="N23" s="4">
        <v>0</v>
      </c>
      <c r="O23" s="4">
        <v>0</v>
      </c>
      <c r="P23" s="114">
        <v>6.74</v>
      </c>
      <c r="Q23" s="114">
        <v>0.19</v>
      </c>
      <c r="R23" s="44">
        <v>3.68</v>
      </c>
      <c r="S23" s="44">
        <v>45</v>
      </c>
      <c r="T23" s="44">
        <v>0</v>
      </c>
      <c r="U23" s="44">
        <v>0</v>
      </c>
      <c r="V23" s="44">
        <v>2</v>
      </c>
      <c r="W23" s="113">
        <v>10</v>
      </c>
      <c r="X23" s="77">
        <v>0.05</v>
      </c>
      <c r="Y23" s="109" t="s">
        <v>177</v>
      </c>
      <c r="Z23" s="39"/>
      <c r="AA23" s="38"/>
      <c r="AB23" s="36"/>
      <c r="AC23" s="36"/>
      <c r="AD23" s="81">
        <v>1</v>
      </c>
      <c r="AE23" s="36"/>
      <c r="AF23" s="38" t="s">
        <v>165</v>
      </c>
      <c r="AG23" s="36"/>
      <c r="AH23" s="38" t="s">
        <v>165</v>
      </c>
      <c r="AI23" s="38" t="s">
        <v>165</v>
      </c>
      <c r="AJ23" s="38" t="s">
        <v>165</v>
      </c>
      <c r="AK23" s="38" t="s">
        <v>165</v>
      </c>
      <c r="AL23" s="38" t="s">
        <v>165</v>
      </c>
      <c r="AM23" s="38" t="s">
        <v>165</v>
      </c>
      <c r="AN23" s="38" t="s">
        <v>165</v>
      </c>
      <c r="AO23" s="39" t="s">
        <v>111</v>
      </c>
      <c r="AP23" s="38"/>
      <c r="AQ23" s="38" t="s">
        <v>165</v>
      </c>
      <c r="AR23" s="36" t="s">
        <v>113</v>
      </c>
    </row>
    <row r="24" spans="1:44" x14ac:dyDescent="0.35">
      <c r="A24" s="32" t="s">
        <v>12</v>
      </c>
      <c r="B24" s="33" t="s">
        <v>23</v>
      </c>
      <c r="C24" s="64">
        <f>IF(G24=34.5,500*P24,50*P24) + IF(H24=3,10000*P24,50*P24) + 200*P24 + VLOOKUP(I24,List!$B$3:$C$5,2,0)*P24 + VLOOKUP(J24,List!$E$3:$F$5,2,0)*P24 + T24*2 + S24*4 + U24*1000 + V24*100 +VLOOKUP(W24,List!$H$3:$I$13,2,0) - X24*L24*5 - IF(AD24="NA",0,AD24*100) - IF(AF24="NA",0,P24*2) - IF(AH24="X",P24*2,0) - IF(AI24="X",P24*2,0) - IF(AJ24="X",P24*2,0) - IF(AK24="X",L24*2,0) - IF(AL24="X",P24*2,0) - IF(AM24="X",P24*2,0) - IF(AN24="X",P24*2,0) - IF(AQ24="X",P24*2,0) - IF(AO24="X",P24*5,0)</f>
        <v>708.78666666666709</v>
      </c>
      <c r="D24" s="64">
        <f t="shared" si="0"/>
        <v>708.78666666666709</v>
      </c>
      <c r="E24" s="93">
        <f t="shared" si="1"/>
        <v>7.8421535230112846E-3</v>
      </c>
      <c r="F24" s="64">
        <f t="shared" si="2"/>
        <v>21</v>
      </c>
      <c r="G24" s="28">
        <v>4.16</v>
      </c>
      <c r="H24" s="28">
        <v>2</v>
      </c>
      <c r="I24" s="28" t="s">
        <v>179</v>
      </c>
      <c r="J24" s="28" t="s">
        <v>179</v>
      </c>
      <c r="K24" s="3">
        <v>605</v>
      </c>
      <c r="L24" s="4">
        <v>180</v>
      </c>
      <c r="M24" s="4">
        <v>0</v>
      </c>
      <c r="N24" s="4">
        <v>0</v>
      </c>
      <c r="O24" s="4">
        <v>0</v>
      </c>
      <c r="P24" s="114">
        <v>3.18</v>
      </c>
      <c r="Q24" s="114">
        <v>0</v>
      </c>
      <c r="R24" s="44">
        <v>0.94</v>
      </c>
      <c r="S24" s="44">
        <v>10</v>
      </c>
      <c r="T24" s="44">
        <v>0</v>
      </c>
      <c r="U24" s="44">
        <v>0</v>
      </c>
      <c r="V24" s="44">
        <v>0</v>
      </c>
      <c r="W24" s="113" t="s">
        <v>148</v>
      </c>
      <c r="X24" s="75">
        <v>0</v>
      </c>
      <c r="Y24" s="109" t="s">
        <v>177</v>
      </c>
      <c r="Z24" s="36"/>
      <c r="AA24" s="38"/>
      <c r="AB24" s="36"/>
      <c r="AC24" s="36"/>
      <c r="AD24" s="80">
        <v>0.33333333333333331</v>
      </c>
      <c r="AE24" s="36"/>
      <c r="AF24" s="38" t="s">
        <v>165</v>
      </c>
      <c r="AG24" s="36"/>
      <c r="AH24" s="38" t="s">
        <v>165</v>
      </c>
      <c r="AI24" s="38" t="s">
        <v>165</v>
      </c>
      <c r="AJ24" s="38" t="s">
        <v>165</v>
      </c>
      <c r="AK24" s="38" t="s">
        <v>165</v>
      </c>
      <c r="AL24" s="38" t="s">
        <v>165</v>
      </c>
      <c r="AM24" s="38" t="s">
        <v>165</v>
      </c>
      <c r="AN24" s="38" t="s">
        <v>165</v>
      </c>
      <c r="AO24" s="39" t="s">
        <v>111</v>
      </c>
      <c r="AP24" s="38"/>
      <c r="AQ24" s="38" t="s">
        <v>165</v>
      </c>
      <c r="AR24" s="36" t="s">
        <v>113</v>
      </c>
    </row>
    <row r="25" spans="1:44" x14ac:dyDescent="0.35">
      <c r="A25" s="32" t="s">
        <v>9</v>
      </c>
      <c r="B25" s="33" t="s">
        <v>31</v>
      </c>
      <c r="C25" s="64">
        <f>IF(G25=34.5,500*P25,50*P25) + IF(H25=3,10000*P25,50*P25) + 200*P25 + VLOOKUP(I25,List!$B$3:$C$5,2,0)*P25 + VLOOKUP(J25,List!$E$3:$F$5,2,0)*P25 + T25*2 + S25*4 + U25*1000 + V25*100 +VLOOKUP(W25,List!$H$3:$I$13,2,0) - X25*L25*5 - IF(AD25="NA",0,AD25*100) - IF(AF25="NA",0,P25*2) - IF(AH25="X",P25*2,0) - IF(AI25="X",P25*2,0) - IF(AJ25="X",P25*2,0) - IF(AK25="X",L25*2,0) - IF(AL25="X",P25*2,0) - IF(AM25="X",P25*2,0) - IF(AN25="X",P25*2,0) - IF(AQ25="X",P25*2,0) - IF(AO25="X",P25*5,0)</f>
        <v>-4</v>
      </c>
      <c r="D25" s="64">
        <f t="shared" si="0"/>
        <v>0</v>
      </c>
      <c r="E25" s="93">
        <f t="shared" si="1"/>
        <v>-4.4256777909730878E-5</v>
      </c>
      <c r="F25" s="64">
        <f t="shared" si="2"/>
        <v>26</v>
      </c>
      <c r="G25" s="28">
        <v>4.16</v>
      </c>
      <c r="H25" s="28">
        <v>2</v>
      </c>
      <c r="I25" s="28" t="s">
        <v>83</v>
      </c>
      <c r="J25" s="28" t="s">
        <v>83</v>
      </c>
      <c r="K25" s="3">
        <v>35</v>
      </c>
      <c r="L25" s="4">
        <v>2</v>
      </c>
      <c r="M25" s="4">
        <v>0</v>
      </c>
      <c r="N25" s="4">
        <v>0</v>
      </c>
      <c r="O25" s="4">
        <v>0</v>
      </c>
      <c r="P25" s="114">
        <v>0</v>
      </c>
      <c r="Q25" s="114">
        <v>0</v>
      </c>
      <c r="R25" s="44">
        <v>0.84</v>
      </c>
      <c r="S25" s="44">
        <v>0</v>
      </c>
      <c r="T25" s="44">
        <v>0</v>
      </c>
      <c r="U25" s="44">
        <v>0</v>
      </c>
      <c r="V25" s="44">
        <v>0</v>
      </c>
      <c r="W25" s="113" t="s">
        <v>148</v>
      </c>
      <c r="X25" s="75">
        <v>0</v>
      </c>
      <c r="Y25" s="37" t="s">
        <v>77</v>
      </c>
      <c r="Z25" s="36"/>
      <c r="AA25" s="38"/>
      <c r="AB25" s="36"/>
      <c r="AC25" s="36"/>
      <c r="AD25" s="82" t="s">
        <v>27</v>
      </c>
      <c r="AE25" s="36"/>
      <c r="AF25" s="38" t="s">
        <v>165</v>
      </c>
      <c r="AG25" s="36"/>
      <c r="AH25" s="38" t="s">
        <v>165</v>
      </c>
      <c r="AI25" s="38" t="s">
        <v>165</v>
      </c>
      <c r="AJ25" s="38" t="s">
        <v>165</v>
      </c>
      <c r="AK25" s="38" t="s">
        <v>165</v>
      </c>
      <c r="AL25" s="38" t="s">
        <v>165</v>
      </c>
      <c r="AM25" s="38" t="s">
        <v>165</v>
      </c>
      <c r="AN25" s="38" t="s">
        <v>165</v>
      </c>
      <c r="AO25" s="39" t="s">
        <v>111</v>
      </c>
      <c r="AP25" s="38"/>
      <c r="AQ25" s="38" t="s">
        <v>165</v>
      </c>
      <c r="AR25" s="36" t="s">
        <v>113</v>
      </c>
    </row>
    <row r="26" spans="1:44" x14ac:dyDescent="0.35">
      <c r="A26" s="32" t="s">
        <v>47</v>
      </c>
      <c r="B26" s="33" t="s">
        <v>17</v>
      </c>
      <c r="C26" s="64">
        <f>IF(G26=34.5,500*P26,50*P26) + IF(H26=3,10000*P26,50*P26) + 200*P26 + VLOOKUP(I26,List!$B$3:$C$5,2,0)*P26 + VLOOKUP(J26,List!$E$3:$F$5,2,0)*P26 + T26*2 + S26*4 + U26*1000 + V26*100 +VLOOKUP(W26,List!$H$3:$I$13,2,0) - X26*L26*5 - IF(AD26="NA",0,AD26*100) - IF(AF26="NA",0,P26*2) - IF(AH26="X",P26*2,0) - IF(AI26="X",P26*2,0) - IF(AJ26="X",P26*2,0) - IF(AK26="X",L26*2,0) - IF(AL26="X",P26*2,0) - IF(AM26="X",P26*2,0) - IF(AN26="X",P26*2,0) - IF(AQ26="X",P26*2,0) - IF(AO26="X",P26*5,0)</f>
        <v>201.76000000000005</v>
      </c>
      <c r="D26" s="64">
        <f t="shared" si="0"/>
        <v>201.76000000000005</v>
      </c>
      <c r="E26" s="93">
        <f t="shared" si="1"/>
        <v>2.2323118777668261E-3</v>
      </c>
      <c r="F26" s="64">
        <f t="shared" si="2"/>
        <v>23</v>
      </c>
      <c r="G26" s="28">
        <v>4.16</v>
      </c>
      <c r="H26" s="28">
        <v>2</v>
      </c>
      <c r="I26" s="28" t="s">
        <v>83</v>
      </c>
      <c r="J26" s="28" t="s">
        <v>81</v>
      </c>
      <c r="K26" s="3">
        <v>4</v>
      </c>
      <c r="L26" s="4">
        <v>22</v>
      </c>
      <c r="M26" s="4">
        <v>0</v>
      </c>
      <c r="N26" s="4">
        <v>0</v>
      </c>
      <c r="O26" s="4">
        <v>0</v>
      </c>
      <c r="P26" s="113">
        <v>0.64</v>
      </c>
      <c r="Q26" s="113">
        <v>0</v>
      </c>
      <c r="R26" s="4">
        <v>0.02</v>
      </c>
      <c r="S26" s="4">
        <v>0</v>
      </c>
      <c r="T26" s="4">
        <v>0</v>
      </c>
      <c r="U26" s="4">
        <v>0</v>
      </c>
      <c r="V26" s="4">
        <v>0</v>
      </c>
      <c r="W26" s="113" t="s">
        <v>148</v>
      </c>
      <c r="X26" s="75">
        <v>0</v>
      </c>
      <c r="Y26" s="37" t="s">
        <v>77</v>
      </c>
      <c r="Z26" s="36"/>
      <c r="AA26" s="38"/>
      <c r="AB26" s="36"/>
      <c r="AC26" s="36"/>
      <c r="AD26" s="82" t="s">
        <v>27</v>
      </c>
      <c r="AE26" s="36"/>
      <c r="AF26" s="38" t="s">
        <v>165</v>
      </c>
      <c r="AG26" s="36"/>
      <c r="AH26" s="38" t="s">
        <v>165</v>
      </c>
      <c r="AI26" s="38" t="s">
        <v>165</v>
      </c>
      <c r="AJ26" s="38" t="s">
        <v>165</v>
      </c>
      <c r="AK26" s="38" t="s">
        <v>165</v>
      </c>
      <c r="AL26" s="38" t="s">
        <v>165</v>
      </c>
      <c r="AM26" s="38" t="s">
        <v>165</v>
      </c>
      <c r="AN26" s="38" t="s">
        <v>165</v>
      </c>
      <c r="AO26" s="38" t="s">
        <v>165</v>
      </c>
      <c r="AP26" s="38"/>
      <c r="AQ26" s="38" t="s">
        <v>165</v>
      </c>
      <c r="AR26" s="36" t="s">
        <v>113</v>
      </c>
    </row>
    <row r="27" spans="1:44" x14ac:dyDescent="0.35">
      <c r="A27" s="32" t="s">
        <v>48</v>
      </c>
      <c r="B27" s="33" t="s">
        <v>32</v>
      </c>
      <c r="C27" s="64">
        <f>IF(G27=34.5,500*P27,50*P27) + IF(H27=3,10000*P27,50*P27) + 200*P27 + VLOOKUP(I27,List!$B$3:$C$5,2,0)*P27 + VLOOKUP(J27,List!$E$3:$F$5,2,0)*P27 + T27*2 + S27*4 + U27*1000 + V27*100 +VLOOKUP(W27,List!$H$3:$I$13,2,0) - X27*L27*5 - IF(AD27="NA",0,AD27*100) - IF(AF27="NA",0,P27*2) - IF(AH27="X",P27*2,0) - IF(AI27="X",P27*2,0) - IF(AJ27="X",P27*2,0) - IF(AK27="X",L27*2,0) - IF(AL27="X",P27*2,0) - IF(AM27="X",P27*2,0) - IF(AN27="X",P27*2,0) - IF(AQ27="X",P27*2,0) - IF(AO27="X",P27*5,0)</f>
        <v>627.39999999999964</v>
      </c>
      <c r="D27" s="64">
        <f t="shared" si="0"/>
        <v>627.39999999999964</v>
      </c>
      <c r="E27" s="93">
        <f t="shared" si="1"/>
        <v>6.9416756151412838E-3</v>
      </c>
      <c r="F27" s="64">
        <f t="shared" si="2"/>
        <v>22</v>
      </c>
      <c r="G27" s="28">
        <v>4.16</v>
      </c>
      <c r="H27" s="28">
        <v>2</v>
      </c>
      <c r="I27" s="28" t="s">
        <v>83</v>
      </c>
      <c r="J27" s="28" t="s">
        <v>83</v>
      </c>
      <c r="K27" s="3">
        <v>1</v>
      </c>
      <c r="L27" s="4">
        <v>1</v>
      </c>
      <c r="M27" s="4">
        <v>0</v>
      </c>
      <c r="N27" s="4">
        <v>0</v>
      </c>
      <c r="O27" s="4">
        <v>0</v>
      </c>
      <c r="P27" s="113">
        <v>0.1</v>
      </c>
      <c r="Q27" s="113">
        <v>0</v>
      </c>
      <c r="R27" s="4">
        <v>0</v>
      </c>
      <c r="S27" s="4">
        <v>0</v>
      </c>
      <c r="T27" s="4">
        <v>0</v>
      </c>
      <c r="U27" s="4">
        <v>0</v>
      </c>
      <c r="V27" s="4">
        <v>0</v>
      </c>
      <c r="W27" s="113">
        <v>5</v>
      </c>
      <c r="X27" s="75">
        <v>0</v>
      </c>
      <c r="Y27" s="37" t="s">
        <v>77</v>
      </c>
      <c r="Z27" s="37" t="s">
        <v>27</v>
      </c>
      <c r="AA27" s="38"/>
      <c r="AB27" s="37" t="s">
        <v>27</v>
      </c>
      <c r="AC27" s="37" t="s">
        <v>27</v>
      </c>
      <c r="AD27" s="82" t="s">
        <v>27</v>
      </c>
      <c r="AE27" s="36"/>
      <c r="AF27" s="38" t="s">
        <v>165</v>
      </c>
      <c r="AG27" s="36"/>
      <c r="AH27" s="38" t="s">
        <v>165</v>
      </c>
      <c r="AI27" s="38" t="s">
        <v>165</v>
      </c>
      <c r="AJ27" s="38" t="s">
        <v>165</v>
      </c>
      <c r="AK27" s="38" t="s">
        <v>165</v>
      </c>
      <c r="AL27" s="38" t="s">
        <v>165</v>
      </c>
      <c r="AM27" s="38" t="s">
        <v>165</v>
      </c>
      <c r="AN27" s="38" t="s">
        <v>165</v>
      </c>
      <c r="AO27" s="39" t="s">
        <v>110</v>
      </c>
      <c r="AP27" s="38"/>
      <c r="AQ27" s="38" t="s">
        <v>165</v>
      </c>
      <c r="AR27" s="36" t="s">
        <v>113</v>
      </c>
    </row>
    <row r="28" spans="1:44" x14ac:dyDescent="0.35">
      <c r="A28" s="32" t="s">
        <v>49</v>
      </c>
      <c r="B28" s="33" t="s">
        <v>32</v>
      </c>
      <c r="C28" s="64">
        <f>IF(G28=34.5,500*P28,50*P28) + IF(H28=3,10000*P28,50*P28) + 200*P28 + VLOOKUP(I28,List!$B$3:$C$5,2,0)*P28 + VLOOKUP(J28,List!$E$3:$F$5,2,0)*P28 + T28*2 + S28*4 + U28*1000 + V28*100 +VLOOKUP(W28,List!$H$3:$I$13,2,0) - X28*L28*5 - IF(AD28="NA",0,AD28*100) - IF(AF28="NA",0,P28*2) - IF(AH28="X",P28*2,0) - IF(AI28="X",P28*2,0) - IF(AJ28="X",P28*2,0) - IF(AK28="X",L28*2,0) - IF(AL28="X",P28*2,0) - IF(AM28="X",P28*2,0) - IF(AN28="X",P28*2,0) - IF(AQ28="X",P28*2,0) - IF(AO28="X",P28*5,0)</f>
        <v>0</v>
      </c>
      <c r="D28" s="64">
        <f t="shared" si="0"/>
        <v>0</v>
      </c>
      <c r="E28" s="93">
        <f t="shared" si="1"/>
        <v>0</v>
      </c>
      <c r="F28" s="64">
        <f t="shared" si="2"/>
        <v>24</v>
      </c>
      <c r="G28" s="28">
        <v>4.16</v>
      </c>
      <c r="H28" s="28">
        <v>2</v>
      </c>
      <c r="I28" s="28" t="s">
        <v>83</v>
      </c>
      <c r="J28" s="28" t="s">
        <v>83</v>
      </c>
      <c r="K28" s="3">
        <v>0</v>
      </c>
      <c r="L28" s="4">
        <v>0</v>
      </c>
      <c r="M28" s="4">
        <v>0</v>
      </c>
      <c r="N28" s="4">
        <v>0</v>
      </c>
      <c r="O28" s="4">
        <v>0</v>
      </c>
      <c r="P28" s="113">
        <v>0</v>
      </c>
      <c r="Q28" s="113">
        <v>0</v>
      </c>
      <c r="R28" s="4">
        <v>0</v>
      </c>
      <c r="S28" s="4">
        <v>0</v>
      </c>
      <c r="T28" s="4">
        <v>0</v>
      </c>
      <c r="U28" s="4">
        <v>0</v>
      </c>
      <c r="V28" s="4">
        <v>0</v>
      </c>
      <c r="W28" s="113" t="s">
        <v>148</v>
      </c>
      <c r="X28" s="78">
        <v>1</v>
      </c>
      <c r="Y28" s="37" t="s">
        <v>77</v>
      </c>
      <c r="Z28" s="37" t="s">
        <v>27</v>
      </c>
      <c r="AA28" s="38"/>
      <c r="AB28" s="37" t="s">
        <v>27</v>
      </c>
      <c r="AC28" s="37" t="s">
        <v>27</v>
      </c>
      <c r="AD28" s="82" t="s">
        <v>27</v>
      </c>
      <c r="AE28" s="36"/>
      <c r="AF28" s="38" t="s">
        <v>165</v>
      </c>
      <c r="AG28" s="36"/>
      <c r="AH28" s="38" t="s">
        <v>165</v>
      </c>
      <c r="AI28" s="38" t="s">
        <v>165</v>
      </c>
      <c r="AJ28" s="38" t="s">
        <v>165</v>
      </c>
      <c r="AK28" s="38" t="s">
        <v>165</v>
      </c>
      <c r="AL28" s="38" t="s">
        <v>165</v>
      </c>
      <c r="AM28" s="38" t="s">
        <v>165</v>
      </c>
      <c r="AN28" s="38" t="s">
        <v>165</v>
      </c>
      <c r="AO28" s="39" t="s">
        <v>110</v>
      </c>
      <c r="AP28" s="37" t="s">
        <v>27</v>
      </c>
      <c r="AQ28" s="37" t="s">
        <v>27</v>
      </c>
      <c r="AR28" s="36" t="s">
        <v>113</v>
      </c>
    </row>
    <row r="29" spans="1:44" ht="15" thickBot="1" x14ac:dyDescent="0.4">
      <c r="A29" s="32" t="s">
        <v>50</v>
      </c>
      <c r="B29" s="33" t="s">
        <v>6</v>
      </c>
      <c r="C29" s="64">
        <f>IF(G29=34.5,500*P29,50*P29) + IF(H29=3,10000*P29,50*P29) + 200*P29 + VLOOKUP(I29,List!$B$3:$C$5,2,0)*P29 + VLOOKUP(J29,List!$E$3:$F$5,2,0)*P29 + T29*2 + S29*4 + U29*1000 + V29*100 +VLOOKUP(W29,List!$H$3:$I$13,2,0) - X29*L29*5 - IF(AD29="NA",0,AD29*100) - IF(AF29="NA",0,P29*2) - IF(AH29="X",P29*2,0) - IF(AI29="X",P29*2,0) - IF(AJ29="X",P29*2,0) - IF(AK29="X",L29*2,0) - IF(AL29="X",P29*2,0) - IF(AM29="X",P29*2,0) - IF(AN29="X",P29*2,0) - IF(AQ29="X",P29*2,0) - IF(AO29="X",P29*5,0)</f>
        <v>0</v>
      </c>
      <c r="D29" s="64">
        <f t="shared" si="0"/>
        <v>0</v>
      </c>
      <c r="E29" s="93">
        <f t="shared" si="1"/>
        <v>0</v>
      </c>
      <c r="F29" s="64">
        <f t="shared" si="2"/>
        <v>24</v>
      </c>
      <c r="G29" s="28">
        <v>4.16</v>
      </c>
      <c r="H29" s="28">
        <v>2</v>
      </c>
      <c r="I29" s="28" t="s">
        <v>83</v>
      </c>
      <c r="J29" s="28" t="s">
        <v>83</v>
      </c>
      <c r="K29" s="3">
        <v>1</v>
      </c>
      <c r="L29" s="48">
        <v>0</v>
      </c>
      <c r="M29" s="4">
        <v>0</v>
      </c>
      <c r="N29" s="48">
        <v>0</v>
      </c>
      <c r="O29" s="48">
        <v>0</v>
      </c>
      <c r="P29" s="117">
        <v>0</v>
      </c>
      <c r="Q29" s="117">
        <v>0</v>
      </c>
      <c r="R29" s="48">
        <v>0.03</v>
      </c>
      <c r="S29" s="48">
        <v>0</v>
      </c>
      <c r="T29" s="4">
        <v>0</v>
      </c>
      <c r="U29" s="4">
        <v>0</v>
      </c>
      <c r="V29" s="4">
        <v>0</v>
      </c>
      <c r="W29" s="113" t="s">
        <v>148</v>
      </c>
      <c r="X29" s="78">
        <v>1</v>
      </c>
      <c r="Y29" s="37" t="s">
        <v>77</v>
      </c>
      <c r="Z29" s="37" t="s">
        <v>27</v>
      </c>
      <c r="AA29" s="38"/>
      <c r="AB29" s="37" t="s">
        <v>27</v>
      </c>
      <c r="AC29" s="37" t="s">
        <v>27</v>
      </c>
      <c r="AD29" s="82" t="s">
        <v>27</v>
      </c>
      <c r="AE29" s="36"/>
      <c r="AF29" s="38" t="s">
        <v>165</v>
      </c>
      <c r="AG29" s="36"/>
      <c r="AH29" s="38" t="s">
        <v>165</v>
      </c>
      <c r="AI29" s="38" t="s">
        <v>165</v>
      </c>
      <c r="AJ29" s="38" t="s">
        <v>165</v>
      </c>
      <c r="AK29" s="38" t="s">
        <v>165</v>
      </c>
      <c r="AL29" s="38" t="s">
        <v>165</v>
      </c>
      <c r="AM29" s="38" t="s">
        <v>165</v>
      </c>
      <c r="AN29" s="38" t="s">
        <v>165</v>
      </c>
      <c r="AO29" s="38" t="s">
        <v>165</v>
      </c>
      <c r="AP29" s="37" t="s">
        <v>27</v>
      </c>
      <c r="AQ29" s="37" t="s">
        <v>27</v>
      </c>
      <c r="AR29" s="36" t="s">
        <v>113</v>
      </c>
    </row>
    <row r="30" spans="1:44" ht="15" thickBot="1" x14ac:dyDescent="0.4">
      <c r="A30" s="5"/>
      <c r="B30" s="6"/>
      <c r="C30" s="64">
        <f>SUM(C4:C29)</f>
        <v>90381.636190476202</v>
      </c>
      <c r="D30" s="64">
        <f>SUM(D4:D29)</f>
        <v>90385.636190476202</v>
      </c>
      <c r="E30" s="93">
        <f>SUM(E4:E29)</f>
        <v>1</v>
      </c>
      <c r="F30" s="94"/>
      <c r="G30" s="6"/>
      <c r="H30" s="6"/>
      <c r="I30" s="6"/>
      <c r="J30" s="6"/>
      <c r="K30" s="6"/>
      <c r="L30" s="31">
        <f t="shared" ref="L30:V30" si="3">SUM(L4:L29)</f>
        <v>9989</v>
      </c>
      <c r="M30" s="31">
        <f t="shared" si="3"/>
        <v>8</v>
      </c>
      <c r="N30" s="31">
        <f t="shared" si="3"/>
        <v>5</v>
      </c>
      <c r="O30" s="31">
        <f t="shared" si="3"/>
        <v>0</v>
      </c>
      <c r="P30" s="31">
        <f t="shared" si="3"/>
        <v>190.94</v>
      </c>
      <c r="Q30" s="31">
        <f t="shared" si="3"/>
        <v>19.96</v>
      </c>
      <c r="R30" s="31">
        <f t="shared" si="3"/>
        <v>54.080000000000005</v>
      </c>
      <c r="S30" s="28">
        <f t="shared" si="3"/>
        <v>578</v>
      </c>
      <c r="T30" s="47">
        <f t="shared" si="3"/>
        <v>0</v>
      </c>
      <c r="U30" s="30">
        <f t="shared" si="3"/>
        <v>0</v>
      </c>
      <c r="V30" s="30">
        <f t="shared" si="3"/>
        <v>7</v>
      </c>
      <c r="W30" s="29"/>
      <c r="X30" s="6"/>
      <c r="Y30" s="20"/>
      <c r="Z30" s="6"/>
      <c r="AA30" s="6"/>
      <c r="AB30" s="6"/>
      <c r="AC30" s="6"/>
      <c r="AD30" s="7"/>
      <c r="AP30" s="6"/>
      <c r="AQ30" s="6"/>
    </row>
    <row r="31" spans="1:44" x14ac:dyDescent="0.35">
      <c r="D31" s="69" t="s">
        <v>80</v>
      </c>
      <c r="E31" s="69"/>
      <c r="F31" s="69"/>
      <c r="G31" s="69"/>
      <c r="K31" s="68"/>
      <c r="L31" s="12"/>
      <c r="M31" s="12"/>
      <c r="N31" s="12"/>
      <c r="O31" s="12"/>
      <c r="P31" s="12"/>
      <c r="Q31" s="12"/>
      <c r="R31" s="12"/>
      <c r="S31" s="2"/>
      <c r="X31" s="148" t="s">
        <v>36</v>
      </c>
      <c r="Y31" s="149"/>
      <c r="Z31" s="150"/>
    </row>
    <row r="32" spans="1:44" x14ac:dyDescent="0.35">
      <c r="D32" s="65" t="s">
        <v>81</v>
      </c>
      <c r="E32" s="90"/>
      <c r="F32" s="90"/>
      <c r="G32" s="90"/>
      <c r="K32" s="68"/>
      <c r="L32" s="12"/>
      <c r="M32" s="12"/>
      <c r="N32" s="12"/>
      <c r="O32" s="12"/>
      <c r="P32" s="12"/>
      <c r="Q32" s="12"/>
      <c r="R32" s="12"/>
      <c r="X32" s="24"/>
      <c r="Y32" s="137" t="s">
        <v>53</v>
      </c>
      <c r="Z32" s="138"/>
    </row>
    <row r="33" spans="4:30" x14ac:dyDescent="0.35">
      <c r="D33" s="66" t="s">
        <v>82</v>
      </c>
      <c r="E33" s="91"/>
      <c r="F33" s="91"/>
      <c r="G33" s="91"/>
      <c r="K33" s="68"/>
      <c r="L33" s="12"/>
      <c r="M33" s="12"/>
      <c r="N33" s="12"/>
      <c r="O33" s="12"/>
      <c r="P33" s="12"/>
      <c r="Q33" s="12"/>
      <c r="R33" s="12"/>
      <c r="X33" s="25"/>
      <c r="Y33" s="137" t="s">
        <v>75</v>
      </c>
      <c r="Z33" s="138"/>
    </row>
    <row r="34" spans="4:30" x14ac:dyDescent="0.35">
      <c r="D34" s="67" t="s">
        <v>83</v>
      </c>
      <c r="E34" s="92"/>
      <c r="F34" s="92"/>
      <c r="G34" s="92"/>
      <c r="K34" s="68"/>
      <c r="L34" s="12"/>
      <c r="M34" s="12"/>
      <c r="N34" s="12"/>
      <c r="O34" s="12"/>
      <c r="P34" s="12"/>
      <c r="Q34" s="12"/>
      <c r="R34" s="12"/>
      <c r="X34" s="26"/>
      <c r="Y34" s="137" t="s">
        <v>101</v>
      </c>
      <c r="Z34" s="138"/>
      <c r="AD34" s="15"/>
    </row>
    <row r="35" spans="4:30" ht="15.65" customHeight="1" thickBot="1" x14ac:dyDescent="0.4">
      <c r="K35" s="15"/>
      <c r="L35" s="15"/>
      <c r="M35" s="15"/>
      <c r="N35" s="15"/>
      <c r="O35" s="15"/>
      <c r="P35" s="15"/>
      <c r="Q35" s="15"/>
      <c r="R35" s="15"/>
      <c r="X35" s="27"/>
      <c r="Y35" s="139" t="s">
        <v>76</v>
      </c>
      <c r="Z35" s="140"/>
    </row>
    <row r="36" spans="4:30" ht="43.5" x14ac:dyDescent="0.35">
      <c r="O36" s="49"/>
      <c r="P36" s="17" t="s">
        <v>119</v>
      </c>
      <c r="Q36" s="17" t="s">
        <v>120</v>
      </c>
      <c r="R36" s="17" t="s">
        <v>121</v>
      </c>
      <c r="S36" s="17" t="s">
        <v>117</v>
      </c>
    </row>
    <row r="37" spans="4:30" x14ac:dyDescent="0.35">
      <c r="O37" s="49"/>
      <c r="P37" s="17" t="s">
        <v>118</v>
      </c>
      <c r="Q37" s="17" t="s">
        <v>118</v>
      </c>
      <c r="R37" s="17" t="s">
        <v>118</v>
      </c>
      <c r="S37" s="17" t="s">
        <v>118</v>
      </c>
    </row>
    <row r="38" spans="4:30" x14ac:dyDescent="0.35">
      <c r="O38" s="50" t="s">
        <v>115</v>
      </c>
      <c r="P38" s="52">
        <f>SUM(P4:P6)</f>
        <v>20.53</v>
      </c>
      <c r="Q38" s="52">
        <f>SUM(Q4:Q6)</f>
        <v>8.4</v>
      </c>
      <c r="R38" s="52">
        <f>SUM(R4:R6)</f>
        <v>0.91</v>
      </c>
      <c r="S38" s="52">
        <f>SUM(P38:R38)</f>
        <v>29.84</v>
      </c>
    </row>
    <row r="39" spans="4:30" x14ac:dyDescent="0.35">
      <c r="O39" s="50" t="s">
        <v>116</v>
      </c>
      <c r="P39" s="52">
        <f>SUM(P7:P29)</f>
        <v>170.41</v>
      </c>
      <c r="Q39" s="52">
        <f>SUM(Q7:Q29)</f>
        <v>11.56</v>
      </c>
      <c r="R39" s="52">
        <f>SUM(R7:R29)</f>
        <v>53.170000000000009</v>
      </c>
      <c r="S39" s="52">
        <f>SUM(P39:R39)</f>
        <v>235.14000000000001</v>
      </c>
    </row>
    <row r="40" spans="4:30" x14ac:dyDescent="0.35">
      <c r="O40" s="50" t="s">
        <v>117</v>
      </c>
      <c r="P40" s="52">
        <f>SUM(P38:P39)</f>
        <v>190.94</v>
      </c>
      <c r="Q40" s="52">
        <f>SUM(Q38:Q39)</f>
        <v>19.96</v>
      </c>
      <c r="R40" s="52">
        <f>SUM(R38:R39)</f>
        <v>54.080000000000005</v>
      </c>
      <c r="S40" s="52">
        <f>SUM(P40:R40)</f>
        <v>264.98</v>
      </c>
    </row>
    <row r="41" spans="4:30" ht="43.5" x14ac:dyDescent="0.35">
      <c r="O41" s="49"/>
      <c r="P41" s="17" t="s">
        <v>122</v>
      </c>
      <c r="Q41" s="17" t="s">
        <v>122</v>
      </c>
      <c r="R41" s="17" t="s">
        <v>122</v>
      </c>
      <c r="S41" s="17" t="s">
        <v>122</v>
      </c>
    </row>
    <row r="42" spans="4:30" x14ac:dyDescent="0.35">
      <c r="O42" s="50" t="s">
        <v>115</v>
      </c>
      <c r="P42" s="51">
        <f t="shared" ref="P42:S44" si="4">P38/$S$40</f>
        <v>7.7477545475130194E-2</v>
      </c>
      <c r="Q42" s="51">
        <f t="shared" si="4"/>
        <v>3.1700505698543283E-2</v>
      </c>
      <c r="R42" s="51">
        <f t="shared" si="4"/>
        <v>3.4342214506755224E-3</v>
      </c>
      <c r="S42" s="51">
        <f t="shared" si="4"/>
        <v>0.112612272624349</v>
      </c>
    </row>
    <row r="43" spans="4:30" x14ac:dyDescent="0.35">
      <c r="O43" s="50" t="s">
        <v>116</v>
      </c>
      <c r="P43" s="51">
        <f t="shared" si="4"/>
        <v>0.64310514001056673</v>
      </c>
      <c r="Q43" s="51">
        <f t="shared" si="4"/>
        <v>4.3625934032757191E-2</v>
      </c>
      <c r="R43" s="51">
        <f t="shared" si="4"/>
        <v>0.20065665333232699</v>
      </c>
      <c r="S43" s="51">
        <f t="shared" si="4"/>
        <v>0.88738772737565097</v>
      </c>
    </row>
    <row r="44" spans="4:30" x14ac:dyDescent="0.35">
      <c r="O44" s="50" t="s">
        <v>117</v>
      </c>
      <c r="P44" s="51">
        <f t="shared" si="4"/>
        <v>0.72058268548569693</v>
      </c>
      <c r="Q44" s="51">
        <f t="shared" si="4"/>
        <v>7.5326439731300474E-2</v>
      </c>
      <c r="R44" s="51">
        <f t="shared" si="4"/>
        <v>0.2040908747830025</v>
      </c>
      <c r="S44" s="51">
        <f t="shared" si="4"/>
        <v>1</v>
      </c>
    </row>
    <row r="45" spans="4:30" ht="43.5" x14ac:dyDescent="0.35">
      <c r="O45" s="49"/>
      <c r="P45" s="17" t="s">
        <v>123</v>
      </c>
      <c r="Q45" s="17" t="s">
        <v>123</v>
      </c>
      <c r="R45" s="17" t="s">
        <v>123</v>
      </c>
      <c r="S45" s="17"/>
    </row>
    <row r="46" spans="4:30" x14ac:dyDescent="0.35">
      <c r="O46" s="50" t="s">
        <v>115</v>
      </c>
      <c r="P46" s="51">
        <f>P38/$S$38</f>
        <v>0.6880026809651475</v>
      </c>
      <c r="Q46" s="51">
        <f>Q38/$S$38</f>
        <v>0.28150134048257375</v>
      </c>
      <c r="R46" s="51">
        <f>R38/$S$38</f>
        <v>3.049597855227882E-2</v>
      </c>
      <c r="S46" s="53"/>
    </row>
    <row r="47" spans="4:30" ht="43.5" x14ac:dyDescent="0.35">
      <c r="O47" s="49"/>
      <c r="P47" s="17" t="s">
        <v>124</v>
      </c>
      <c r="Q47" s="17" t="s">
        <v>124</v>
      </c>
      <c r="R47" s="17" t="s">
        <v>124</v>
      </c>
      <c r="S47" s="17"/>
    </row>
    <row r="48" spans="4:30" x14ac:dyDescent="0.35">
      <c r="O48" s="50" t="s">
        <v>116</v>
      </c>
      <c r="P48" s="51">
        <f>P39/$S$39</f>
        <v>0.72471718975929222</v>
      </c>
      <c r="Q48" s="51">
        <f>Q39/$S$39</f>
        <v>4.9162201241813384E-2</v>
      </c>
      <c r="R48" s="51">
        <f>R39/$S$39</f>
        <v>0.2261206089988943</v>
      </c>
      <c r="S48" s="53"/>
    </row>
  </sheetData>
  <mergeCells count="8">
    <mergeCell ref="Y34:Z34"/>
    <mergeCell ref="Y35:Z35"/>
    <mergeCell ref="A1:W1"/>
    <mergeCell ref="X1:AG1"/>
    <mergeCell ref="AH1:AR1"/>
    <mergeCell ref="X31:Z31"/>
    <mergeCell ref="Y32:Z32"/>
    <mergeCell ref="Y33:Z33"/>
  </mergeCells>
  <conditionalFormatting sqref="C4:F29">
    <cfRule type="cellIs" dxfId="26" priority="1" operator="between">
      <formula>2999</formula>
      <formula>1201</formula>
    </cfRule>
    <cfRule type="cellIs" dxfId="25" priority="2" operator="lessThan">
      <formula>1200</formula>
    </cfRule>
    <cfRule type="cellIs" dxfId="24" priority="3" operator="greaterThan">
      <formula>3000</formula>
    </cfRule>
  </conditionalFormatting>
  <pageMargins left="0.7" right="0.7" top="0.75" bottom="0.75" header="0.3" footer="0.3"/>
  <pageSetup paperSize="17" scale="4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List!$E$3:$E$5</xm:f>
          </x14:formula1>
          <xm:sqref>J4:J29</xm:sqref>
        </x14:dataValidation>
        <x14:dataValidation type="list" allowBlank="1" showInputMessage="1" showErrorMessage="1">
          <x14:formula1>
            <xm:f>List!$B$3:$B$5</xm:f>
          </x14:formula1>
          <xm:sqref>I4:I29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48"/>
  <sheetViews>
    <sheetView topLeftCell="A12" workbookViewId="0">
      <pane xSplit="1" topLeftCell="B1" activePane="topRight" state="frozen"/>
      <selection pane="topRight" activeCell="I32" sqref="I32"/>
    </sheetView>
  </sheetViews>
  <sheetFormatPr defaultRowHeight="14.5" x14ac:dyDescent="0.35"/>
  <cols>
    <col min="1" max="1" width="21.81640625" style="1" customWidth="1"/>
    <col min="2" max="2" width="11.453125" style="2" customWidth="1"/>
    <col min="3" max="3" width="9.7265625" style="60" hidden="1" customWidth="1"/>
    <col min="4" max="4" width="9.7265625" style="60" customWidth="1"/>
    <col min="5" max="5" width="14" style="60" customWidth="1"/>
    <col min="6" max="6" width="9.7265625" style="60" customWidth="1"/>
    <col min="7" max="7" width="9.7265625" style="2" customWidth="1"/>
    <col min="8" max="8" width="8" style="2" customWidth="1"/>
    <col min="9" max="9" width="11.453125" style="2" customWidth="1"/>
    <col min="10" max="10" width="10" style="2" customWidth="1"/>
    <col min="11" max="11" width="12.1796875" style="2" customWidth="1"/>
    <col min="12" max="12" width="9.1796875" customWidth="1"/>
    <col min="13" max="13" width="11.81640625" customWidth="1"/>
    <col min="14" max="15" width="9.1796875" customWidth="1"/>
    <col min="16" max="17" width="11.7265625" customWidth="1"/>
    <col min="18" max="18" width="11.453125" customWidth="1"/>
    <col min="19" max="23" width="14" customWidth="1"/>
    <col min="24" max="24" width="13" customWidth="1"/>
    <col min="25" max="25" width="11.1796875" style="16" customWidth="1"/>
    <col min="26" max="26" width="11.1796875" style="2" bestFit="1" customWidth="1"/>
    <col min="27" max="28" width="10.26953125" style="2" customWidth="1"/>
    <col min="29" max="29" width="13.7265625" style="2" customWidth="1"/>
    <col min="30" max="30" width="12" customWidth="1"/>
    <col min="31" max="31" width="13.26953125" customWidth="1"/>
    <col min="32" max="33" width="10.7265625" customWidth="1"/>
    <col min="34" max="41" width="12.81640625" customWidth="1"/>
    <col min="42" max="43" width="11" customWidth="1"/>
    <col min="44" max="44" width="12.81640625" customWidth="1"/>
  </cols>
  <sheetData>
    <row r="1" spans="1:44" x14ac:dyDescent="0.35">
      <c r="A1" s="141" t="s">
        <v>102</v>
      </c>
      <c r="B1" s="141"/>
      <c r="C1" s="141"/>
      <c r="D1" s="141"/>
      <c r="E1" s="141"/>
      <c r="F1" s="141"/>
      <c r="G1" s="141"/>
      <c r="H1" s="141"/>
      <c r="I1" s="141"/>
      <c r="J1" s="141"/>
      <c r="K1" s="141"/>
      <c r="L1" s="141"/>
      <c r="M1" s="141"/>
      <c r="N1" s="141"/>
      <c r="O1" s="141"/>
      <c r="P1" s="141"/>
      <c r="Q1" s="141"/>
      <c r="R1" s="141"/>
      <c r="S1" s="141"/>
      <c r="T1" s="141"/>
      <c r="U1" s="141"/>
      <c r="V1" s="141"/>
      <c r="W1" s="141"/>
      <c r="X1" s="142" t="s">
        <v>88</v>
      </c>
      <c r="Y1" s="143"/>
      <c r="Z1" s="143"/>
      <c r="AA1" s="143"/>
      <c r="AB1" s="143"/>
      <c r="AC1" s="143"/>
      <c r="AD1" s="143"/>
      <c r="AE1" s="143"/>
      <c r="AF1" s="143"/>
      <c r="AG1" s="144"/>
      <c r="AH1" s="145" t="s">
        <v>92</v>
      </c>
      <c r="AI1" s="146"/>
      <c r="AJ1" s="146"/>
      <c r="AK1" s="146"/>
      <c r="AL1" s="146"/>
      <c r="AM1" s="146"/>
      <c r="AN1" s="146"/>
      <c r="AO1" s="146"/>
      <c r="AP1" s="146"/>
      <c r="AQ1" s="146"/>
      <c r="AR1" s="147"/>
    </row>
    <row r="2" spans="1:44" x14ac:dyDescent="0.35">
      <c r="A2" s="54" t="s">
        <v>154</v>
      </c>
      <c r="B2" s="54"/>
      <c r="C2" s="54"/>
      <c r="D2" s="112"/>
      <c r="E2" s="85"/>
      <c r="F2" s="85"/>
      <c r="G2" s="54" t="s">
        <v>153</v>
      </c>
      <c r="H2" s="54" t="s">
        <v>153</v>
      </c>
      <c r="I2" s="54" t="s">
        <v>153</v>
      </c>
      <c r="J2" s="54" t="s">
        <v>153</v>
      </c>
      <c r="K2" s="54"/>
      <c r="L2" s="54" t="s">
        <v>153</v>
      </c>
      <c r="M2" s="54"/>
      <c r="N2" s="54"/>
      <c r="O2" s="54"/>
      <c r="P2" s="54" t="s">
        <v>153</v>
      </c>
      <c r="Q2" s="54"/>
      <c r="R2" s="54"/>
      <c r="S2" s="54" t="s">
        <v>153</v>
      </c>
      <c r="T2" s="54" t="s">
        <v>153</v>
      </c>
      <c r="U2" s="54" t="s">
        <v>153</v>
      </c>
      <c r="V2" s="54" t="s">
        <v>153</v>
      </c>
      <c r="W2" s="54" t="s">
        <v>153</v>
      </c>
      <c r="X2" s="71" t="s">
        <v>153</v>
      </c>
      <c r="Y2" s="72"/>
      <c r="Z2" s="72"/>
      <c r="AA2" s="72"/>
      <c r="AB2" s="72"/>
      <c r="AC2" s="73"/>
      <c r="AD2" s="72" t="s">
        <v>153</v>
      </c>
      <c r="AE2" s="72"/>
      <c r="AF2" s="72" t="s">
        <v>153</v>
      </c>
      <c r="AG2" s="74"/>
      <c r="AH2" s="55" t="s">
        <v>153</v>
      </c>
      <c r="AI2" s="56" t="s">
        <v>153</v>
      </c>
      <c r="AJ2" s="56" t="s">
        <v>153</v>
      </c>
      <c r="AK2" s="56" t="s">
        <v>153</v>
      </c>
      <c r="AL2" s="56" t="s">
        <v>153</v>
      </c>
      <c r="AM2" s="56" t="s">
        <v>153</v>
      </c>
      <c r="AN2" s="56" t="s">
        <v>153</v>
      </c>
      <c r="AO2" s="56"/>
      <c r="AP2" s="56"/>
      <c r="AQ2" s="56"/>
      <c r="AR2" s="57"/>
    </row>
    <row r="3" spans="1:44" s="18" customFormat="1" ht="87" x14ac:dyDescent="0.35">
      <c r="A3" s="17" t="s">
        <v>24</v>
      </c>
      <c r="B3" s="17" t="s">
        <v>26</v>
      </c>
      <c r="C3" s="17" t="s">
        <v>171</v>
      </c>
      <c r="D3" s="17" t="s">
        <v>171</v>
      </c>
      <c r="E3" s="17" t="s">
        <v>169</v>
      </c>
      <c r="F3" s="17" t="s">
        <v>170</v>
      </c>
      <c r="G3" s="17" t="s">
        <v>25</v>
      </c>
      <c r="H3" s="17" t="s">
        <v>84</v>
      </c>
      <c r="I3" s="17" t="s">
        <v>146</v>
      </c>
      <c r="J3" s="17" t="s">
        <v>147</v>
      </c>
      <c r="K3" s="17" t="s">
        <v>85</v>
      </c>
      <c r="L3" s="17" t="s">
        <v>112</v>
      </c>
      <c r="M3" s="17" t="s">
        <v>125</v>
      </c>
      <c r="N3" s="17" t="s">
        <v>126</v>
      </c>
      <c r="O3" s="17" t="s">
        <v>127</v>
      </c>
      <c r="P3" s="17" t="s">
        <v>105</v>
      </c>
      <c r="Q3" s="17" t="s">
        <v>106</v>
      </c>
      <c r="R3" s="17" t="s">
        <v>52</v>
      </c>
      <c r="S3" s="17" t="s">
        <v>51</v>
      </c>
      <c r="T3" s="17" t="s">
        <v>86</v>
      </c>
      <c r="U3" s="17" t="s">
        <v>114</v>
      </c>
      <c r="V3" s="17" t="s">
        <v>87</v>
      </c>
      <c r="W3" s="17" t="s">
        <v>149</v>
      </c>
      <c r="X3" s="22" t="s">
        <v>152</v>
      </c>
      <c r="Y3" s="22" t="s">
        <v>34</v>
      </c>
      <c r="Z3" s="22" t="s">
        <v>78</v>
      </c>
      <c r="AA3" s="22" t="s">
        <v>74</v>
      </c>
      <c r="AB3" s="22" t="s">
        <v>79</v>
      </c>
      <c r="AC3" s="21" t="s">
        <v>89</v>
      </c>
      <c r="AD3" s="22" t="s">
        <v>54</v>
      </c>
      <c r="AE3" s="22" t="s">
        <v>91</v>
      </c>
      <c r="AF3" s="23" t="s">
        <v>90</v>
      </c>
      <c r="AG3" s="23" t="s">
        <v>100</v>
      </c>
      <c r="AH3" s="19" t="s">
        <v>93</v>
      </c>
      <c r="AI3" s="19" t="s">
        <v>94</v>
      </c>
      <c r="AJ3" s="19" t="s">
        <v>95</v>
      </c>
      <c r="AK3" s="19" t="s">
        <v>103</v>
      </c>
      <c r="AL3" s="19" t="s">
        <v>172</v>
      </c>
      <c r="AM3" s="19" t="s">
        <v>97</v>
      </c>
      <c r="AN3" s="19" t="s">
        <v>104</v>
      </c>
      <c r="AO3" s="19" t="s">
        <v>108</v>
      </c>
      <c r="AP3" s="17" t="s">
        <v>37</v>
      </c>
      <c r="AQ3" s="17" t="s">
        <v>98</v>
      </c>
      <c r="AR3" s="19" t="s">
        <v>99</v>
      </c>
    </row>
    <row r="4" spans="1:44" x14ac:dyDescent="0.35">
      <c r="A4" s="32" t="s">
        <v>18</v>
      </c>
      <c r="B4" s="33" t="s">
        <v>107</v>
      </c>
      <c r="C4" s="64">
        <f>IF(G4=34.5,500*P4,50*P4) + IF(H4=3,10000*P4,50*P4) + 200*P4 + VLOOKUP(I4,List!$B$3:$C$5,2,0)*P4 + VLOOKUP(J4,List!$E$3:$F$5,2,0)*P4 + T4*2 + S4*4 + U4*1000 + V4*100 +VLOOKUP(W4,List!$H$3:$I$13,2,0) - X4*L4*5 - IF(AD4="NA",0,AD4*100) - IF(AF4="NA",0,P4*2) - IF(AH4="X",P4*2,0) - IF(AI4="X",P4*2,0) - IF(AJ4="X",P4*2,0) - IF(AK4="X",L4*2,0) - IF(AL4="X",P4*2,0) - IF(AM4="X",P4*2,0) - IF(AN4="X",P4*2,0)</f>
        <v>30520.520000000004</v>
      </c>
      <c r="D4" s="64">
        <f>IF(C4&lt;0,0,C4)</f>
        <v>30520.520000000004</v>
      </c>
      <c r="E4" s="93">
        <f t="shared" ref="E4:E29" si="0">C4/$C$30</f>
        <v>0.31802919891188153</v>
      </c>
      <c r="F4" s="64">
        <f t="shared" ref="F4:F29" si="1">RANK(C4,$C$4:$C$29)</f>
        <v>1</v>
      </c>
      <c r="G4" s="28">
        <v>34.5</v>
      </c>
      <c r="H4" s="28">
        <v>3</v>
      </c>
      <c r="I4" s="28" t="s">
        <v>81</v>
      </c>
      <c r="J4" s="28" t="s">
        <v>81</v>
      </c>
      <c r="K4" s="3">
        <v>3482</v>
      </c>
      <c r="L4" s="4">
        <v>89</v>
      </c>
      <c r="M4" s="4">
        <v>0</v>
      </c>
      <c r="N4" s="4">
        <v>0</v>
      </c>
      <c r="O4" s="4">
        <v>0</v>
      </c>
      <c r="P4" s="44">
        <v>2.82</v>
      </c>
      <c r="Q4" s="44">
        <v>0</v>
      </c>
      <c r="R4" s="44">
        <v>0.02</v>
      </c>
      <c r="S4" s="44">
        <v>0</v>
      </c>
      <c r="T4" s="44">
        <v>0</v>
      </c>
      <c r="U4" s="44">
        <v>0</v>
      </c>
      <c r="V4" s="44">
        <v>0</v>
      </c>
      <c r="W4" s="4" t="s">
        <v>148</v>
      </c>
      <c r="X4" s="75">
        <v>0</v>
      </c>
      <c r="Y4" s="100" t="s">
        <v>77</v>
      </c>
      <c r="Z4" s="39"/>
      <c r="AA4" s="37" t="s">
        <v>27</v>
      </c>
      <c r="AB4" s="36"/>
      <c r="AC4" s="38"/>
      <c r="AD4" s="83" t="s">
        <v>27</v>
      </c>
      <c r="AE4" s="38"/>
      <c r="AF4" s="38" t="s">
        <v>165</v>
      </c>
      <c r="AG4" s="39"/>
      <c r="AH4" s="38" t="s">
        <v>165</v>
      </c>
      <c r="AI4" s="38" t="s">
        <v>165</v>
      </c>
      <c r="AJ4" s="38" t="s">
        <v>165</v>
      </c>
      <c r="AK4" s="38" t="s">
        <v>165</v>
      </c>
      <c r="AL4" s="38" t="s">
        <v>165</v>
      </c>
      <c r="AM4" s="38" t="s">
        <v>165</v>
      </c>
      <c r="AN4" s="38" t="s">
        <v>165</v>
      </c>
      <c r="AO4" s="37" t="s">
        <v>27</v>
      </c>
      <c r="AP4" s="40"/>
      <c r="AQ4" s="36" t="s">
        <v>113</v>
      </c>
      <c r="AR4" s="36" t="s">
        <v>113</v>
      </c>
    </row>
    <row r="5" spans="1:44" x14ac:dyDescent="0.35">
      <c r="A5" s="32" t="s">
        <v>19</v>
      </c>
      <c r="B5" s="33" t="s">
        <v>107</v>
      </c>
      <c r="C5" s="64">
        <f>IF(G5=34.5,500*P5,50*P5) + IF(H5=3,10000*P5,50*P5) + 200*P5 + VLOOKUP(I5,List!$B$3:$C$5,2,0)*P5 + VLOOKUP(J5,List!$E$3:$F$5,2,0)*P5 + T5*2 + S5*4 + U5*1000 + V5*100 +VLOOKUP(W5,List!$H$3:$I$13,2,0) - X5*L5*5 - IF(AD5="NA",0,AD5*100) - IF(AF5="NA",0,P5*2) - IF(AH5="X",P5*2,0) - IF(AI5="X",P5*2,0) - IF(AJ5="X",P5*2,0) - IF(AK5="X",L5*2,0) - IF(AL5="X",P5*2,0) - IF(AM5="X",P5*2,0) - IF(AN5="X",P5*2,0)</f>
        <v>6670.6366666666672</v>
      </c>
      <c r="D5" s="64">
        <f t="shared" ref="D5:D29" si="2">IF(C5&lt;0,0,C5)</f>
        <v>6670.6366666666672</v>
      </c>
      <c r="E5" s="93">
        <f t="shared" si="0"/>
        <v>6.9509210044003955E-2</v>
      </c>
      <c r="F5" s="64">
        <f t="shared" si="1"/>
        <v>3</v>
      </c>
      <c r="G5" s="28">
        <v>34.5</v>
      </c>
      <c r="H5" s="28">
        <v>2</v>
      </c>
      <c r="I5" s="28" t="s">
        <v>179</v>
      </c>
      <c r="J5" s="28" t="s">
        <v>81</v>
      </c>
      <c r="K5" s="3">
        <v>9521</v>
      </c>
      <c r="L5" s="4">
        <v>610</v>
      </c>
      <c r="M5" s="4">
        <v>0</v>
      </c>
      <c r="N5" s="4">
        <v>0</v>
      </c>
      <c r="O5" s="4">
        <v>0</v>
      </c>
      <c r="P5" s="44">
        <v>9.27</v>
      </c>
      <c r="Q5" s="44">
        <v>7.9</v>
      </c>
      <c r="R5" s="44">
        <v>0.39</v>
      </c>
      <c r="S5" s="44">
        <v>0</v>
      </c>
      <c r="T5" s="44">
        <v>0</v>
      </c>
      <c r="U5" s="44">
        <v>0</v>
      </c>
      <c r="V5" s="44">
        <v>0</v>
      </c>
      <c r="W5" s="4">
        <v>7</v>
      </c>
      <c r="X5" s="77">
        <v>0.15</v>
      </c>
      <c r="Y5" s="100" t="s">
        <v>77</v>
      </c>
      <c r="Z5" s="39"/>
      <c r="AA5" s="37" t="s">
        <v>27</v>
      </c>
      <c r="AB5" s="36"/>
      <c r="AC5" s="36"/>
      <c r="AD5" s="80">
        <v>0.33333333333333331</v>
      </c>
      <c r="AE5" s="38"/>
      <c r="AF5" s="38" t="s">
        <v>165</v>
      </c>
      <c r="AG5" s="39"/>
      <c r="AH5" s="38" t="s">
        <v>165</v>
      </c>
      <c r="AI5" s="38" t="s">
        <v>165</v>
      </c>
      <c r="AJ5" s="38" t="s">
        <v>165</v>
      </c>
      <c r="AK5" s="38" t="s">
        <v>165</v>
      </c>
      <c r="AL5" s="38" t="s">
        <v>165</v>
      </c>
      <c r="AM5" s="38" t="s">
        <v>165</v>
      </c>
      <c r="AN5" s="38" t="s">
        <v>165</v>
      </c>
      <c r="AO5" s="37" t="s">
        <v>27</v>
      </c>
      <c r="AP5" s="38"/>
      <c r="AQ5" s="36" t="s">
        <v>113</v>
      </c>
      <c r="AR5" s="36" t="s">
        <v>113</v>
      </c>
    </row>
    <row r="6" spans="1:44" x14ac:dyDescent="0.35">
      <c r="A6" s="32" t="s">
        <v>20</v>
      </c>
      <c r="B6" s="33" t="s">
        <v>107</v>
      </c>
      <c r="C6" s="64">
        <f>IF(G6=34.5,500*P6,50*P6) + IF(H6=3,10000*P6,50*P6) + 200*P6 + VLOOKUP(I6,List!$B$3:$C$5,2,0)*P6 + VLOOKUP(J6,List!$E$3:$F$5,2,0)*P6 + T6*2 + S6*4 + U6*1000 + V6*100 +VLOOKUP(W6,List!$H$3:$I$13,2,0) - X6*L6*5 - IF(AD6="NA",0,AD6*100) - IF(AF6="NA",0,P6*2) - IF(AH6="X",P6*2,0) - IF(AI6="X",P6*2,0) - IF(AJ6="X",P6*2,0) - IF(AK6="X",L6*2,0) - IF(AL6="X",P6*2,0) - IF(AM6="X",P6*2,0) - IF(AN6="X",P6*2,0)</f>
        <v>7516.44</v>
      </c>
      <c r="D6" s="64">
        <f t="shared" si="2"/>
        <v>7516.44</v>
      </c>
      <c r="E6" s="93">
        <f t="shared" si="0"/>
        <v>7.8322629885376208E-2</v>
      </c>
      <c r="F6" s="64">
        <f t="shared" si="1"/>
        <v>2</v>
      </c>
      <c r="G6" s="28">
        <v>34.5</v>
      </c>
      <c r="H6" s="28">
        <v>2</v>
      </c>
      <c r="I6" s="28" t="s">
        <v>179</v>
      </c>
      <c r="J6" s="28" t="s">
        <v>81</v>
      </c>
      <c r="K6" s="3">
        <v>11584</v>
      </c>
      <c r="L6" s="4">
        <v>256</v>
      </c>
      <c r="M6" s="4">
        <v>0</v>
      </c>
      <c r="N6" s="4">
        <v>0</v>
      </c>
      <c r="O6" s="4">
        <v>0</v>
      </c>
      <c r="P6" s="45">
        <v>8.44</v>
      </c>
      <c r="Q6" s="44">
        <v>0.5</v>
      </c>
      <c r="R6" s="44">
        <v>0.5</v>
      </c>
      <c r="S6" s="44">
        <v>0</v>
      </c>
      <c r="T6" s="44">
        <v>0</v>
      </c>
      <c r="U6" s="44">
        <v>0</v>
      </c>
      <c r="V6" s="44">
        <v>0</v>
      </c>
      <c r="W6" s="4">
        <v>3</v>
      </c>
      <c r="X6" s="77">
        <v>0.03</v>
      </c>
      <c r="Y6" s="100" t="s">
        <v>77</v>
      </c>
      <c r="Z6" s="39"/>
      <c r="AA6" s="37" t="s">
        <v>27</v>
      </c>
      <c r="AB6" s="36"/>
      <c r="AC6" s="36"/>
      <c r="AD6" s="80">
        <v>0</v>
      </c>
      <c r="AE6" s="38"/>
      <c r="AF6" s="38" t="s">
        <v>165</v>
      </c>
      <c r="AG6" s="39"/>
      <c r="AH6" s="38" t="s">
        <v>165</v>
      </c>
      <c r="AI6" s="38" t="s">
        <v>165</v>
      </c>
      <c r="AJ6" s="38" t="s">
        <v>165</v>
      </c>
      <c r="AK6" s="38" t="s">
        <v>165</v>
      </c>
      <c r="AL6" s="38" t="s">
        <v>165</v>
      </c>
      <c r="AM6" s="38" t="s">
        <v>165</v>
      </c>
      <c r="AN6" s="38" t="s">
        <v>165</v>
      </c>
      <c r="AO6" s="37" t="s">
        <v>27</v>
      </c>
      <c r="AP6" s="38"/>
      <c r="AQ6" s="36" t="s">
        <v>113</v>
      </c>
      <c r="AR6" s="36" t="s">
        <v>113</v>
      </c>
    </row>
    <row r="7" spans="1:44" s="16" customFormat="1" x14ac:dyDescent="0.35">
      <c r="A7" s="34" t="s">
        <v>0</v>
      </c>
      <c r="B7" s="35" t="s">
        <v>22</v>
      </c>
      <c r="C7" s="64">
        <f>IF(G7=34.5,500*P7,50*P7) + IF(H7=3,10000*P7,50*P7) + 200*P7 + VLOOKUP(I7,List!$B$3:$C$5,2,0)*P7 + VLOOKUP(J7,List!$E$3:$F$5,2,0)*P7 + T7*2 + S7*4 + U7*1000 + V7*100 +VLOOKUP(W7,List!$H$3:$I$13,2,0) - X7*L7*5 - IF(AD7="NA",0,AD7*100) - IF(AF7="NA",0,P7*2) - IF(AH7="X",P7*2,0) - IF(AI7="X",P7*2,0) - IF(AJ7="X",P7*2,0) - IF(AK7="X",L7*2,0) - IF(AL7="X",P7*2,0) - IF(AM7="X",P7*2,0) - IF(AN7="X",P7*2,0)</f>
        <v>3284.4800000000009</v>
      </c>
      <c r="D7" s="64">
        <f t="shared" si="2"/>
        <v>3284.4800000000009</v>
      </c>
      <c r="E7" s="93">
        <f t="shared" si="0"/>
        <v>3.4224860626296566E-2</v>
      </c>
      <c r="F7" s="64">
        <f t="shared" si="1"/>
        <v>8</v>
      </c>
      <c r="G7" s="31">
        <v>4.16</v>
      </c>
      <c r="H7" s="31">
        <v>2</v>
      </c>
      <c r="I7" s="28" t="s">
        <v>81</v>
      </c>
      <c r="J7" s="28" t="s">
        <v>81</v>
      </c>
      <c r="K7" s="4">
        <v>2050</v>
      </c>
      <c r="L7" s="4">
        <v>1008</v>
      </c>
      <c r="M7" s="4">
        <v>0</v>
      </c>
      <c r="N7" s="4">
        <v>0</v>
      </c>
      <c r="O7" s="4">
        <v>0</v>
      </c>
      <c r="P7" s="44">
        <v>17.68</v>
      </c>
      <c r="Q7" s="44">
        <v>0</v>
      </c>
      <c r="R7" s="44">
        <v>1.8</v>
      </c>
      <c r="S7" s="45">
        <v>86</v>
      </c>
      <c r="T7" s="44">
        <v>0</v>
      </c>
      <c r="U7" s="44">
        <v>0</v>
      </c>
      <c r="V7" s="44">
        <v>1</v>
      </c>
      <c r="W7" s="4">
        <v>2</v>
      </c>
      <c r="X7" s="76">
        <v>0.9</v>
      </c>
      <c r="Y7" s="77">
        <v>0.71230000000000004</v>
      </c>
      <c r="Z7" s="36"/>
      <c r="AA7" s="39"/>
      <c r="AB7" s="36"/>
      <c r="AC7" s="38"/>
      <c r="AD7" s="81">
        <v>1</v>
      </c>
      <c r="AE7" s="36"/>
      <c r="AF7" s="38" t="s">
        <v>165</v>
      </c>
      <c r="AG7" s="41"/>
      <c r="AH7" s="38" t="s">
        <v>165</v>
      </c>
      <c r="AI7" s="38" t="s">
        <v>165</v>
      </c>
      <c r="AJ7" s="38" t="s">
        <v>165</v>
      </c>
      <c r="AK7" s="38" t="s">
        <v>165</v>
      </c>
      <c r="AL7" s="38" t="s">
        <v>165</v>
      </c>
      <c r="AM7" s="38" t="s">
        <v>165</v>
      </c>
      <c r="AN7" s="38" t="s">
        <v>165</v>
      </c>
      <c r="AO7" s="39" t="s">
        <v>109</v>
      </c>
      <c r="AP7" s="38"/>
      <c r="AQ7" s="36" t="s">
        <v>113</v>
      </c>
      <c r="AR7" s="36" t="s">
        <v>113</v>
      </c>
    </row>
    <row r="8" spans="1:44" x14ac:dyDescent="0.35">
      <c r="A8" s="32" t="s">
        <v>41</v>
      </c>
      <c r="B8" s="33" t="s">
        <v>16</v>
      </c>
      <c r="C8" s="64">
        <f>IF(G8=34.5,500*P8,50*P8) + IF(H8=3,10000*P8,50*P8) + 200*P8 + VLOOKUP(I8,List!$B$3:$C$5,2,0)*P8 + VLOOKUP(J8,List!$E$3:$F$5,2,0)*P8 + T8*2 + S8*4 + U8*1000 + V8*100 +VLOOKUP(W8,List!$H$3:$I$13,2,0) - X8*L8*5 - IF(AD8="NA",0,AD8*100) - IF(AF8="NA",0,P8*2) - IF(AH8="X",P8*2,0) - IF(AI8="X",P8*2,0) - IF(AJ8="X",P8*2,0) - IF(AK8="X",L8*2,0) - IF(AL8="X",P8*2,0) - IF(AM8="X",P8*2,0) - IF(AN8="X",P8*2,0)</f>
        <v>6534.0466666666671</v>
      </c>
      <c r="D8" s="64">
        <f t="shared" si="2"/>
        <v>6534.0466666666671</v>
      </c>
      <c r="E8" s="93">
        <f t="shared" si="0"/>
        <v>6.8085918164331724E-2</v>
      </c>
      <c r="F8" s="64">
        <f t="shared" si="1"/>
        <v>5</v>
      </c>
      <c r="G8" s="28">
        <v>4.16</v>
      </c>
      <c r="H8" s="28">
        <v>2</v>
      </c>
      <c r="I8" s="28" t="s">
        <v>81</v>
      </c>
      <c r="J8" s="28" t="s">
        <v>81</v>
      </c>
      <c r="K8" s="3">
        <v>1524</v>
      </c>
      <c r="L8" s="4">
        <v>923</v>
      </c>
      <c r="M8" s="4">
        <v>0</v>
      </c>
      <c r="N8" s="4">
        <v>0</v>
      </c>
      <c r="O8" s="4">
        <v>0</v>
      </c>
      <c r="P8" s="44">
        <v>15.83</v>
      </c>
      <c r="Q8" s="44">
        <v>0</v>
      </c>
      <c r="R8" s="44">
        <v>8.09</v>
      </c>
      <c r="S8" s="45">
        <v>55</v>
      </c>
      <c r="T8" s="46">
        <v>0</v>
      </c>
      <c r="U8" s="46">
        <v>0</v>
      </c>
      <c r="V8" s="44">
        <v>0</v>
      </c>
      <c r="W8" s="4">
        <v>6</v>
      </c>
      <c r="X8" s="75">
        <v>0</v>
      </c>
      <c r="Y8" s="77">
        <v>0.79549999999999998</v>
      </c>
      <c r="Z8" s="36"/>
      <c r="AA8" s="38"/>
      <c r="AB8" s="36"/>
      <c r="AC8" s="38"/>
      <c r="AD8" s="80">
        <v>0.33333333333333331</v>
      </c>
      <c r="AE8" s="36"/>
      <c r="AF8" s="38" t="s">
        <v>165</v>
      </c>
      <c r="AG8" s="36"/>
      <c r="AH8" s="38" t="s">
        <v>165</v>
      </c>
      <c r="AI8" s="38" t="s">
        <v>165</v>
      </c>
      <c r="AJ8" s="38" t="s">
        <v>165</v>
      </c>
      <c r="AK8" s="38" t="s">
        <v>165</v>
      </c>
      <c r="AL8" s="38" t="s">
        <v>165</v>
      </c>
      <c r="AM8" s="38" t="s">
        <v>165</v>
      </c>
      <c r="AN8" s="38" t="s">
        <v>165</v>
      </c>
      <c r="AO8" s="38"/>
      <c r="AP8" s="38"/>
      <c r="AQ8" s="36" t="s">
        <v>113</v>
      </c>
      <c r="AR8" s="36" t="s">
        <v>113</v>
      </c>
    </row>
    <row r="9" spans="1:44" x14ac:dyDescent="0.35">
      <c r="A9" s="32" t="s">
        <v>15</v>
      </c>
      <c r="B9" s="33" t="s">
        <v>28</v>
      </c>
      <c r="C9" s="64">
        <f>IF(G9=34.5,500*P9,50*P9) + IF(H9=3,10000*P9,50*P9) + 200*P9 + VLOOKUP(I9,List!$B$3:$C$5,2,0)*P9 + VLOOKUP(J9,List!$E$3:$F$5,2,0)*P9 + T9*2 + S9*4 + U9*1000 + V9*100 +VLOOKUP(W9,List!$H$3:$I$13,2,0) - X9*L9*5 - IF(AD9="NA",0,AD9*100) - IF(AF9="NA",0,P9*2) - IF(AH9="X",P9*2,0) - IF(AI9="X",P9*2,0) - IF(AJ9="X",P9*2,0) - IF(AK9="X",L9*2,0) - IF(AL9="X",P9*2,0) - IF(AM9="X",P9*2,0) - IF(AN9="X",P9*2,0)</f>
        <v>1652.7428571428597</v>
      </c>
      <c r="D9" s="64">
        <f t="shared" si="2"/>
        <v>1652.7428571428597</v>
      </c>
      <c r="E9" s="93">
        <f t="shared" si="0"/>
        <v>1.7221871936142566E-2</v>
      </c>
      <c r="F9" s="64">
        <f t="shared" si="1"/>
        <v>18</v>
      </c>
      <c r="G9" s="28">
        <v>4.16</v>
      </c>
      <c r="H9" s="28">
        <v>2</v>
      </c>
      <c r="I9" s="28" t="s">
        <v>179</v>
      </c>
      <c r="J9" s="28" t="s">
        <v>81</v>
      </c>
      <c r="K9" s="3">
        <v>2529</v>
      </c>
      <c r="L9" s="4">
        <v>1058</v>
      </c>
      <c r="M9" s="4">
        <v>0</v>
      </c>
      <c r="N9" s="4">
        <v>0</v>
      </c>
      <c r="O9" s="4">
        <v>0</v>
      </c>
      <c r="P9" s="44">
        <v>19.600000000000001</v>
      </c>
      <c r="Q9" s="44">
        <v>2.23</v>
      </c>
      <c r="R9" s="44">
        <v>7.41</v>
      </c>
      <c r="S9" s="45">
        <v>7</v>
      </c>
      <c r="T9" s="46">
        <v>0</v>
      </c>
      <c r="U9" s="46">
        <v>0</v>
      </c>
      <c r="V9" s="44">
        <v>0</v>
      </c>
      <c r="W9" s="4" t="s">
        <v>148</v>
      </c>
      <c r="X9" s="77">
        <v>0.8</v>
      </c>
      <c r="Y9" s="77">
        <v>0.76670000000000005</v>
      </c>
      <c r="Z9" s="36"/>
      <c r="AA9" s="38"/>
      <c r="AB9" s="43"/>
      <c r="AC9" s="38"/>
      <c r="AD9" s="80">
        <v>0.82857142857142863</v>
      </c>
      <c r="AE9" s="36"/>
      <c r="AF9" s="38" t="s">
        <v>165</v>
      </c>
      <c r="AG9" s="36"/>
      <c r="AH9" s="38" t="s">
        <v>165</v>
      </c>
      <c r="AI9" s="38" t="s">
        <v>165</v>
      </c>
      <c r="AJ9" s="38" t="s">
        <v>165</v>
      </c>
      <c r="AK9" s="38" t="s">
        <v>165</v>
      </c>
      <c r="AL9" s="38" t="s">
        <v>165</v>
      </c>
      <c r="AM9" s="38" t="s">
        <v>165</v>
      </c>
      <c r="AN9" s="38" t="s">
        <v>165</v>
      </c>
      <c r="AO9" s="38"/>
      <c r="AP9" s="38"/>
      <c r="AQ9" s="36" t="s">
        <v>113</v>
      </c>
      <c r="AR9" s="36" t="s">
        <v>113</v>
      </c>
    </row>
    <row r="10" spans="1:44" x14ac:dyDescent="0.35">
      <c r="A10" s="32" t="s">
        <v>42</v>
      </c>
      <c r="B10" s="33" t="s">
        <v>7</v>
      </c>
      <c r="C10" s="64">
        <f>IF(G10=34.5,500*P10,50*P10) + IF(H10=3,10000*P10,50*P10) + 200*P10 + VLOOKUP(I10,List!$B$3:$C$5,2,0)*P10 + VLOOKUP(J10,List!$E$3:$F$5,2,0)*P10 + T10*2 + S10*4 + U10*1000 + V10*100 +VLOOKUP(W10,List!$H$3:$I$13,2,0) - X10*L10*5 - IF(AD10="NA",0,AD10*100) - IF(AF10="NA",0,P10*2) - IF(AH10="X",P10*2,0) - IF(AI10="X",P10*2,0) - IF(AJ10="X",P10*2,0) - IF(AK10="X",L10*2,0) - IF(AL10="X",P10*2,0) - IF(AM10="X",P10*2,0) - IF(AN10="X",P10*2,0)</f>
        <v>3005.4200000000014</v>
      </c>
      <c r="D10" s="64">
        <f t="shared" si="2"/>
        <v>3005.4200000000014</v>
      </c>
      <c r="E10" s="93">
        <f t="shared" si="0"/>
        <v>3.1317006230357387E-2</v>
      </c>
      <c r="F10" s="64">
        <f t="shared" si="1"/>
        <v>10</v>
      </c>
      <c r="G10" s="28">
        <v>4.16</v>
      </c>
      <c r="H10" s="28">
        <v>2</v>
      </c>
      <c r="I10" s="28" t="s">
        <v>179</v>
      </c>
      <c r="J10" s="28" t="s">
        <v>81</v>
      </c>
      <c r="K10" s="3">
        <v>539</v>
      </c>
      <c r="L10" s="4">
        <v>602</v>
      </c>
      <c r="M10" s="4">
        <v>0</v>
      </c>
      <c r="N10" s="4">
        <v>0</v>
      </c>
      <c r="O10" s="4">
        <v>0</v>
      </c>
      <c r="P10" s="44">
        <v>11.22</v>
      </c>
      <c r="Q10" s="44">
        <v>5.17</v>
      </c>
      <c r="R10" s="44">
        <v>2.95</v>
      </c>
      <c r="S10" s="44">
        <v>0</v>
      </c>
      <c r="T10" s="45">
        <v>0</v>
      </c>
      <c r="U10" s="45">
        <v>0</v>
      </c>
      <c r="V10" s="44">
        <v>0</v>
      </c>
      <c r="W10" s="4">
        <v>9</v>
      </c>
      <c r="X10" s="77">
        <v>0.2</v>
      </c>
      <c r="Y10" s="100" t="s">
        <v>77</v>
      </c>
      <c r="Z10" s="36"/>
      <c r="AA10" s="39"/>
      <c r="AB10" s="36"/>
      <c r="AC10" s="36"/>
      <c r="AD10" s="82" t="s">
        <v>27</v>
      </c>
      <c r="AE10" s="39"/>
      <c r="AF10" s="38" t="s">
        <v>165</v>
      </c>
      <c r="AG10" s="36"/>
      <c r="AH10" s="38" t="s">
        <v>165</v>
      </c>
      <c r="AI10" s="38" t="s">
        <v>165</v>
      </c>
      <c r="AJ10" s="38" t="s">
        <v>165</v>
      </c>
      <c r="AK10" s="38" t="s">
        <v>165</v>
      </c>
      <c r="AL10" s="38" t="s">
        <v>165</v>
      </c>
      <c r="AM10" s="38" t="s">
        <v>165</v>
      </c>
      <c r="AN10" s="38" t="s">
        <v>165</v>
      </c>
      <c r="AO10" s="39" t="s">
        <v>110</v>
      </c>
      <c r="AP10" s="38"/>
      <c r="AQ10" s="36" t="s">
        <v>113</v>
      </c>
      <c r="AR10" s="36" t="s">
        <v>113</v>
      </c>
    </row>
    <row r="11" spans="1:44" x14ac:dyDescent="0.35">
      <c r="A11" s="32" t="s">
        <v>3</v>
      </c>
      <c r="B11" s="33" t="s">
        <v>29</v>
      </c>
      <c r="C11" s="64">
        <f>IF(G11=34.5,500*P11,50*P11) + IF(H11=3,10000*P11,50*P11) + 200*P11 + VLOOKUP(I11,List!$B$3:$C$5,2,0)*P11 + VLOOKUP(J11,List!$E$3:$F$5,2,0)*P11 + T11*2 + S11*4 + U11*1000 + V11*100 +VLOOKUP(W11,List!$H$3:$I$13,2,0) - X11*L11*5 - IF(AD11="NA",0,AD11*100) - IF(AF11="NA",0,P11*2) - IF(AH11="X",P11*2,0) - IF(AI11="X",P11*2,0) - IF(AJ11="X",P11*2,0) - IF(AK11="X",L11*2,0) - IF(AL11="X",P11*2,0) - IF(AM11="X",P11*2,0) - IF(AN11="X",P11*2,0)</f>
        <v>3759.9800000000009</v>
      </c>
      <c r="D11" s="64">
        <f t="shared" si="2"/>
        <v>3759.9800000000009</v>
      </c>
      <c r="E11" s="93">
        <f t="shared" si="0"/>
        <v>3.9179654452961364E-2</v>
      </c>
      <c r="F11" s="64">
        <f t="shared" si="1"/>
        <v>7</v>
      </c>
      <c r="G11" s="28">
        <v>4.16</v>
      </c>
      <c r="H11" s="28">
        <v>2</v>
      </c>
      <c r="I11" s="28" t="s">
        <v>81</v>
      </c>
      <c r="J11" s="28" t="s">
        <v>179</v>
      </c>
      <c r="K11" s="3">
        <v>1700</v>
      </c>
      <c r="L11" s="4">
        <v>508</v>
      </c>
      <c r="M11" s="4">
        <v>0</v>
      </c>
      <c r="N11" s="4">
        <v>0</v>
      </c>
      <c r="O11" s="4">
        <v>0</v>
      </c>
      <c r="P11" s="44">
        <v>10.18</v>
      </c>
      <c r="Q11" s="44">
        <v>0</v>
      </c>
      <c r="R11" s="44">
        <v>0.27</v>
      </c>
      <c r="S11" s="44">
        <v>88</v>
      </c>
      <c r="T11" s="44">
        <v>0</v>
      </c>
      <c r="U11" s="44">
        <v>0</v>
      </c>
      <c r="V11" s="44">
        <v>0</v>
      </c>
      <c r="W11" s="4">
        <v>8</v>
      </c>
      <c r="X11" s="75">
        <v>0</v>
      </c>
      <c r="Y11" s="75">
        <v>0</v>
      </c>
      <c r="Z11" s="36"/>
      <c r="AA11" s="39"/>
      <c r="AB11" s="36"/>
      <c r="AC11" s="38"/>
      <c r="AD11" s="80">
        <v>0.6</v>
      </c>
      <c r="AE11" s="38"/>
      <c r="AF11" s="87"/>
      <c r="AG11" s="36"/>
      <c r="AH11" s="38" t="s">
        <v>165</v>
      </c>
      <c r="AI11" s="38" t="s">
        <v>165</v>
      </c>
      <c r="AJ11" s="38" t="s">
        <v>165</v>
      </c>
      <c r="AK11" s="38" t="s">
        <v>165</v>
      </c>
      <c r="AL11" s="38" t="s">
        <v>165</v>
      </c>
      <c r="AM11" s="38" t="s">
        <v>165</v>
      </c>
      <c r="AN11" s="38" t="s">
        <v>165</v>
      </c>
      <c r="AO11" s="39" t="s">
        <v>110</v>
      </c>
      <c r="AP11" s="38"/>
      <c r="AQ11" s="36" t="s">
        <v>113</v>
      </c>
      <c r="AR11" s="36" t="s">
        <v>113</v>
      </c>
    </row>
    <row r="12" spans="1:44" x14ac:dyDescent="0.35">
      <c r="A12" s="32" t="s">
        <v>2</v>
      </c>
      <c r="B12" s="33" t="s">
        <v>29</v>
      </c>
      <c r="C12" s="64">
        <f>IF(G12=34.5,500*P12,50*P12) + IF(H12=3,10000*P12,50*P12) + 200*P12 + VLOOKUP(I12,List!$B$3:$C$5,2,0)*P12 + VLOOKUP(J12,List!$E$3:$F$5,2,0)*P12 + T12*2 + S12*4 + U12*1000 + V12*100 +VLOOKUP(W12,List!$H$3:$I$13,2,0) - X12*L12*5 - IF(AD12="NA",0,AD12*100) - IF(AF12="NA",0,P12*2) - IF(AH12="X",P12*2,0) - IF(AI12="X",P12*2,0) - IF(AJ12="X",P12*2,0) - IF(AK12="X",L12*2,0) - IF(AL12="X",P12*2,0) - IF(AM12="X",P12*2,0) - IF(AN12="X",P12*2,0)</f>
        <v>6639.2000000000025</v>
      </c>
      <c r="D12" s="64">
        <f t="shared" si="2"/>
        <v>6639.2000000000025</v>
      </c>
      <c r="E12" s="93">
        <f t="shared" si="0"/>
        <v>6.9181634435316455E-2</v>
      </c>
      <c r="F12" s="64">
        <f t="shared" si="1"/>
        <v>4</v>
      </c>
      <c r="G12" s="28">
        <v>4.16</v>
      </c>
      <c r="H12" s="28">
        <v>2</v>
      </c>
      <c r="I12" s="28" t="s">
        <v>81</v>
      </c>
      <c r="J12" s="28" t="s">
        <v>81</v>
      </c>
      <c r="K12" s="3">
        <v>1987</v>
      </c>
      <c r="L12" s="4">
        <v>568</v>
      </c>
      <c r="M12" s="4">
        <v>0</v>
      </c>
      <c r="N12" s="4">
        <v>0</v>
      </c>
      <c r="O12" s="4">
        <v>0</v>
      </c>
      <c r="P12" s="44">
        <v>13.2</v>
      </c>
      <c r="Q12" s="44">
        <v>0</v>
      </c>
      <c r="R12" s="44">
        <v>5.26</v>
      </c>
      <c r="S12" s="44">
        <v>75</v>
      </c>
      <c r="T12" s="44">
        <v>0</v>
      </c>
      <c r="U12" s="44">
        <v>0</v>
      </c>
      <c r="V12" s="44">
        <v>1</v>
      </c>
      <c r="W12" s="4">
        <v>1</v>
      </c>
      <c r="X12" s="75">
        <v>0</v>
      </c>
      <c r="Y12" s="77">
        <v>0.1847</v>
      </c>
      <c r="Z12" s="36"/>
      <c r="AA12" s="39"/>
      <c r="AB12" s="36"/>
      <c r="AC12" s="38"/>
      <c r="AD12" s="80">
        <v>0.4</v>
      </c>
      <c r="AE12" s="38"/>
      <c r="AF12" s="87"/>
      <c r="AG12" s="36"/>
      <c r="AH12" s="38" t="s">
        <v>165</v>
      </c>
      <c r="AI12" s="38" t="s">
        <v>165</v>
      </c>
      <c r="AJ12" s="38" t="s">
        <v>165</v>
      </c>
      <c r="AK12" s="38" t="s">
        <v>165</v>
      </c>
      <c r="AL12" s="38" t="s">
        <v>165</v>
      </c>
      <c r="AM12" s="38" t="s">
        <v>165</v>
      </c>
      <c r="AN12" s="38" t="s">
        <v>165</v>
      </c>
      <c r="AO12" s="39" t="s">
        <v>110</v>
      </c>
      <c r="AP12" s="38"/>
      <c r="AQ12" s="36" t="s">
        <v>113</v>
      </c>
      <c r="AR12" s="36" t="s">
        <v>113</v>
      </c>
    </row>
    <row r="13" spans="1:44" x14ac:dyDescent="0.35">
      <c r="A13" s="32" t="s">
        <v>14</v>
      </c>
      <c r="B13" s="33" t="s">
        <v>28</v>
      </c>
      <c r="C13" s="64">
        <f>IF(G13=34.5,500*P13,50*P13) + IF(H13=3,10000*P13,50*P13) + 200*P13 + VLOOKUP(I13,List!$B$3:$C$5,2,0)*P13 + VLOOKUP(J13,List!$E$3:$F$5,2,0)*P13 + T13*2 + S13*4 + U13*1000 + V13*100 +VLOOKUP(W13,List!$H$3:$I$13,2,0) - X13*L13*5 - IF(AD13="NA",0,AD13*100) - IF(AF13="NA",0,P13*2) - IF(AH13="X",P13*2,0) - IF(AI13="X",P13*2,0) - IF(AJ13="X",P13*2,0) - IF(AK13="X",L13*2,0) - IF(AL13="X",P13*2,0) - IF(AM13="X",P13*2,0) - IF(AN13="X",P13*2,0)</f>
        <v>3013.536666666666</v>
      </c>
      <c r="D13" s="64">
        <f t="shared" si="2"/>
        <v>3013.536666666666</v>
      </c>
      <c r="E13" s="93">
        <f t="shared" si="0"/>
        <v>3.1401583327924344E-2</v>
      </c>
      <c r="F13" s="64">
        <f t="shared" si="1"/>
        <v>9</v>
      </c>
      <c r="G13" s="28">
        <v>4.16</v>
      </c>
      <c r="H13" s="28">
        <v>2</v>
      </c>
      <c r="I13" s="28" t="s">
        <v>179</v>
      </c>
      <c r="J13" s="28" t="s">
        <v>81</v>
      </c>
      <c r="K13" s="3">
        <v>1893</v>
      </c>
      <c r="L13" s="4">
        <v>549</v>
      </c>
      <c r="M13" s="4">
        <v>0</v>
      </c>
      <c r="N13" s="4">
        <v>0</v>
      </c>
      <c r="O13" s="4">
        <v>0</v>
      </c>
      <c r="P13" s="44">
        <v>9.17</v>
      </c>
      <c r="Q13" s="44">
        <v>0.68</v>
      </c>
      <c r="R13" s="44">
        <v>2</v>
      </c>
      <c r="S13" s="44">
        <v>69</v>
      </c>
      <c r="T13" s="46">
        <v>0</v>
      </c>
      <c r="U13" s="46">
        <v>0</v>
      </c>
      <c r="V13" s="44">
        <v>1</v>
      </c>
      <c r="W13" s="4" t="s">
        <v>148</v>
      </c>
      <c r="X13" s="75">
        <v>0</v>
      </c>
      <c r="Y13" s="75">
        <v>0</v>
      </c>
      <c r="Z13" s="36"/>
      <c r="AA13" s="38"/>
      <c r="AB13" s="36"/>
      <c r="AC13" s="36"/>
      <c r="AD13" s="80">
        <v>0.33333333333333331</v>
      </c>
      <c r="AE13" s="36"/>
      <c r="AF13" s="38" t="s">
        <v>165</v>
      </c>
      <c r="AG13" s="36"/>
      <c r="AH13" s="38" t="s">
        <v>165</v>
      </c>
      <c r="AI13" s="38" t="s">
        <v>165</v>
      </c>
      <c r="AJ13" s="38" t="s">
        <v>165</v>
      </c>
      <c r="AK13" s="38" t="s">
        <v>165</v>
      </c>
      <c r="AL13" s="38" t="s">
        <v>165</v>
      </c>
      <c r="AM13" s="38" t="s">
        <v>165</v>
      </c>
      <c r="AN13" s="38" t="s">
        <v>165</v>
      </c>
      <c r="AO13" s="38"/>
      <c r="AP13" s="38"/>
      <c r="AQ13" s="36" t="s">
        <v>113</v>
      </c>
      <c r="AR13" s="36" t="s">
        <v>113</v>
      </c>
    </row>
    <row r="14" spans="1:44" x14ac:dyDescent="0.35">
      <c r="A14" s="32" t="s">
        <v>8</v>
      </c>
      <c r="B14" s="33" t="s">
        <v>21</v>
      </c>
      <c r="C14" s="64">
        <f>IF(G14=34.5,500*P14,50*P14) + IF(H14=3,10000*P14,50*P14) + 200*P14 + VLOOKUP(I14,List!$B$3:$C$5,2,0)*P14 + VLOOKUP(J14,List!$E$3:$F$5,2,0)*P14 + T14*2 + S14*4 + U14*1000 + V14*100 +VLOOKUP(W14,List!$H$3:$I$13,2,0) - X14*L14*5 - IF(AD14="NA",0,AD14*100) - IF(AF14="NA",0,P14*2) - IF(AH14="X",P14*2,0) - IF(AI14="X",P14*2,0) - IF(AJ14="X",P14*2,0) - IF(AK14="X",L14*2,0) - IF(AL14="X",P14*2,0) - IF(AM14="X",P14*2,0) - IF(AN14="X",P14*2,0)</f>
        <v>2642.1799999999989</v>
      </c>
      <c r="D14" s="64">
        <f t="shared" si="2"/>
        <v>2642.1799999999989</v>
      </c>
      <c r="E14" s="93">
        <f t="shared" si="0"/>
        <v>2.7531981394189702E-2</v>
      </c>
      <c r="F14" s="64">
        <f t="shared" si="1"/>
        <v>11</v>
      </c>
      <c r="G14" s="28">
        <v>4.16</v>
      </c>
      <c r="H14" s="28">
        <v>2</v>
      </c>
      <c r="I14" s="28" t="s">
        <v>81</v>
      </c>
      <c r="J14" s="28" t="s">
        <v>179</v>
      </c>
      <c r="K14" s="3">
        <v>1918</v>
      </c>
      <c r="L14" s="4">
        <v>505</v>
      </c>
      <c r="M14" s="4">
        <v>0</v>
      </c>
      <c r="N14" s="4">
        <v>0</v>
      </c>
      <c r="O14" s="4">
        <v>0</v>
      </c>
      <c r="P14" s="44">
        <v>8.3800000000000008</v>
      </c>
      <c r="Q14" s="44">
        <v>2.29</v>
      </c>
      <c r="R14" s="44">
        <v>0.5</v>
      </c>
      <c r="S14" s="44">
        <v>52</v>
      </c>
      <c r="T14" s="46">
        <v>0</v>
      </c>
      <c r="U14" s="46">
        <v>0</v>
      </c>
      <c r="V14" s="44">
        <v>0</v>
      </c>
      <c r="W14" s="4" t="s">
        <v>148</v>
      </c>
      <c r="X14" s="75">
        <v>0</v>
      </c>
      <c r="Y14" s="75">
        <v>0</v>
      </c>
      <c r="Z14" s="36"/>
      <c r="AA14" s="42"/>
      <c r="AB14" s="36"/>
      <c r="AC14" s="36"/>
      <c r="AD14" s="79">
        <v>0</v>
      </c>
      <c r="AE14" s="36"/>
      <c r="AF14" s="38" t="s">
        <v>165</v>
      </c>
      <c r="AG14" s="36"/>
      <c r="AH14" s="38" t="s">
        <v>165</v>
      </c>
      <c r="AI14" s="38" t="s">
        <v>165</v>
      </c>
      <c r="AJ14" s="38" t="s">
        <v>165</v>
      </c>
      <c r="AK14" s="38" t="s">
        <v>165</v>
      </c>
      <c r="AL14" s="38" t="s">
        <v>165</v>
      </c>
      <c r="AM14" s="38" t="s">
        <v>165</v>
      </c>
      <c r="AN14" s="38" t="s">
        <v>165</v>
      </c>
      <c r="AO14" s="39" t="s">
        <v>109</v>
      </c>
      <c r="AP14" s="38"/>
      <c r="AQ14" s="36" t="s">
        <v>113</v>
      </c>
      <c r="AR14" s="36" t="s">
        <v>113</v>
      </c>
    </row>
    <row r="15" spans="1:44" x14ac:dyDescent="0.35">
      <c r="A15" s="32" t="s">
        <v>43</v>
      </c>
      <c r="B15" s="33" t="s">
        <v>21</v>
      </c>
      <c r="C15" s="64">
        <f>IF(G15=34.5,500*P15,50*P15) + IF(H15=3,10000*P15,50*P15) + 200*P15 + VLOOKUP(I15,List!$B$3:$C$5,2,0)*P15 + VLOOKUP(J15,List!$E$3:$F$5,2,0)*P15 + T15*2 + S15*4 + U15*1000 + V15*100 +VLOOKUP(W15,List!$H$3:$I$13,2,0) - X15*L15*5 - IF(AD15="NA",0,AD15*100) - IF(AF15="NA",0,P15*2) - IF(AH15="X",P15*2,0) - IF(AI15="X",P15*2,0) - IF(AJ15="X",P15*2,0) - IF(AK15="X",L15*2,0) - IF(AL15="X",P15*2,0) - IF(AM15="X",P15*2,0) - IF(AN15="X",P15*2,0)</f>
        <v>2575.7100000000014</v>
      </c>
      <c r="D15" s="64">
        <f t="shared" si="2"/>
        <v>2575.7100000000014</v>
      </c>
      <c r="E15" s="93">
        <f t="shared" si="0"/>
        <v>2.6839352276085818E-2</v>
      </c>
      <c r="F15" s="64">
        <f t="shared" si="1"/>
        <v>12</v>
      </c>
      <c r="G15" s="28">
        <v>4.16</v>
      </c>
      <c r="H15" s="28">
        <v>2</v>
      </c>
      <c r="I15" s="28" t="s">
        <v>81</v>
      </c>
      <c r="J15" s="28" t="s">
        <v>179</v>
      </c>
      <c r="K15" s="3">
        <v>1754</v>
      </c>
      <c r="L15" s="4">
        <v>348</v>
      </c>
      <c r="M15" s="4">
        <v>0</v>
      </c>
      <c r="N15" s="4">
        <v>0</v>
      </c>
      <c r="O15" s="4">
        <v>0</v>
      </c>
      <c r="P15" s="44">
        <v>7.61</v>
      </c>
      <c r="Q15" s="44">
        <v>0.18</v>
      </c>
      <c r="R15" s="44">
        <v>3.86</v>
      </c>
      <c r="S15" s="44">
        <v>36</v>
      </c>
      <c r="T15" s="46">
        <v>0</v>
      </c>
      <c r="U15" s="46">
        <v>0</v>
      </c>
      <c r="V15" s="44">
        <v>0</v>
      </c>
      <c r="W15" s="4" t="s">
        <v>148</v>
      </c>
      <c r="X15" s="75">
        <v>0</v>
      </c>
      <c r="Y15" s="75">
        <v>0</v>
      </c>
      <c r="Z15" s="36"/>
      <c r="AA15" s="38"/>
      <c r="AB15" s="36"/>
      <c r="AC15" s="36"/>
      <c r="AD15" s="79">
        <v>0</v>
      </c>
      <c r="AE15" s="36"/>
      <c r="AF15" s="38" t="s">
        <v>165</v>
      </c>
      <c r="AG15" s="36"/>
      <c r="AH15" s="38" t="s">
        <v>165</v>
      </c>
      <c r="AI15" s="38" t="s">
        <v>165</v>
      </c>
      <c r="AJ15" s="38" t="s">
        <v>165</v>
      </c>
      <c r="AK15" s="38" t="s">
        <v>165</v>
      </c>
      <c r="AL15" s="38" t="s">
        <v>165</v>
      </c>
      <c r="AM15" s="38" t="s">
        <v>165</v>
      </c>
      <c r="AN15" s="38" t="s">
        <v>165</v>
      </c>
      <c r="AO15" s="39" t="s">
        <v>109</v>
      </c>
      <c r="AP15" s="38"/>
      <c r="AQ15" s="36" t="s">
        <v>113</v>
      </c>
      <c r="AR15" s="36" t="s">
        <v>113</v>
      </c>
    </row>
    <row r="16" spans="1:44" x14ac:dyDescent="0.35">
      <c r="A16" s="32" t="s">
        <v>44</v>
      </c>
      <c r="B16" s="33" t="s">
        <v>13</v>
      </c>
      <c r="C16" s="64">
        <f>IF(G16=34.5,500*P16,50*P16) + IF(H16=3,10000*P16,50*P16) + 200*P16 + VLOOKUP(I16,List!$B$3:$C$5,2,0)*P16 + VLOOKUP(J16,List!$E$3:$F$5,2,0)*P16 + T16*2 + S16*4 + U16*1000 + V16*100 +VLOOKUP(W16,List!$H$3:$I$13,2,0) - X16*L16*5 - IF(AD16="NA",0,AD16*100) - IF(AF16="NA",0,P16*2) - IF(AH16="X",P16*2,0) - IF(AI16="X",P16*2,0) - IF(AJ16="X",P16*2,0) - IF(AK16="X",L16*2,0) - IF(AL16="X",P16*2,0) - IF(AM16="X",P16*2,0) - IF(AN16="X",P16*2,0)</f>
        <v>4297.75</v>
      </c>
      <c r="D16" s="64">
        <f t="shared" si="2"/>
        <v>4297.75</v>
      </c>
      <c r="E16" s="93">
        <f t="shared" si="0"/>
        <v>4.4783312657305271E-2</v>
      </c>
      <c r="F16" s="64">
        <f t="shared" si="1"/>
        <v>6</v>
      </c>
      <c r="G16" s="28">
        <v>4.16</v>
      </c>
      <c r="H16" s="28">
        <v>2</v>
      </c>
      <c r="I16" s="28" t="s">
        <v>179</v>
      </c>
      <c r="J16" s="28" t="s">
        <v>81</v>
      </c>
      <c r="K16" s="3">
        <v>1587</v>
      </c>
      <c r="L16" s="4">
        <v>615</v>
      </c>
      <c r="M16" s="4">
        <v>0</v>
      </c>
      <c r="N16" s="4">
        <v>0</v>
      </c>
      <c r="O16" s="4">
        <v>0</v>
      </c>
      <c r="P16" s="44">
        <v>13.25</v>
      </c>
      <c r="Q16" s="44">
        <v>0</v>
      </c>
      <c r="R16" s="44">
        <v>0.85</v>
      </c>
      <c r="S16" s="44">
        <v>33</v>
      </c>
      <c r="T16" s="44">
        <v>0</v>
      </c>
      <c r="U16" s="44">
        <v>0</v>
      </c>
      <c r="V16" s="44">
        <v>0</v>
      </c>
      <c r="W16" s="4" t="s">
        <v>148</v>
      </c>
      <c r="X16" s="75">
        <v>0</v>
      </c>
      <c r="Y16" s="75">
        <v>0</v>
      </c>
      <c r="Z16" s="36"/>
      <c r="AA16" s="39"/>
      <c r="AB16" s="36"/>
      <c r="AC16" s="36"/>
      <c r="AD16" s="80">
        <v>0.5</v>
      </c>
      <c r="AE16" s="36"/>
      <c r="AF16" s="38" t="s">
        <v>165</v>
      </c>
      <c r="AG16" s="36"/>
      <c r="AH16" s="38" t="s">
        <v>165</v>
      </c>
      <c r="AI16" s="38" t="s">
        <v>165</v>
      </c>
      <c r="AJ16" s="38" t="s">
        <v>165</v>
      </c>
      <c r="AK16" s="38" t="s">
        <v>165</v>
      </c>
      <c r="AL16" s="38" t="s">
        <v>165</v>
      </c>
      <c r="AM16" s="38" t="s">
        <v>165</v>
      </c>
      <c r="AN16" s="38" t="s">
        <v>165</v>
      </c>
      <c r="AO16" s="39" t="s">
        <v>109</v>
      </c>
      <c r="AP16" s="38"/>
      <c r="AQ16" s="36" t="s">
        <v>113</v>
      </c>
      <c r="AR16" s="36" t="s">
        <v>113</v>
      </c>
    </row>
    <row r="17" spans="1:44" x14ac:dyDescent="0.35">
      <c r="A17" s="32" t="s">
        <v>5</v>
      </c>
      <c r="B17" s="33" t="s">
        <v>30</v>
      </c>
      <c r="C17" s="64">
        <f>IF(G17=34.5,500*P17,50*P17) + IF(H17=3,10000*P17,50*P17) + 200*P17 + VLOOKUP(I17,List!$B$3:$C$5,2,0)*P17 + VLOOKUP(J17,List!$E$3:$F$5,2,0)*P17 + T17*2 + S17*4 + U17*1000 + V17*100 +VLOOKUP(W17,List!$H$3:$I$13,2,0) - X17*L17*5 - IF(AD17="NA",0,AD17*100) - IF(AF17="NA",0,P17*2) - IF(AH17="X",P17*2,0) - IF(AI17="X",P17*2,0) - IF(AJ17="X",P17*2,0) - IF(AK17="X",L17*2,0) - IF(AL17="X",P17*2,0) - IF(AM17="X",P17*2,0) - IF(AN17="X",P17*2,0)</f>
        <v>1766.8099999999997</v>
      </c>
      <c r="D17" s="64">
        <f t="shared" si="2"/>
        <v>1766.8099999999997</v>
      </c>
      <c r="E17" s="93">
        <f t="shared" si="0"/>
        <v>1.8410471673795246E-2</v>
      </c>
      <c r="F17" s="64">
        <f t="shared" si="1"/>
        <v>17</v>
      </c>
      <c r="G17" s="28">
        <v>4.16</v>
      </c>
      <c r="H17" s="28">
        <v>2</v>
      </c>
      <c r="I17" s="28" t="s">
        <v>81</v>
      </c>
      <c r="J17" s="28" t="s">
        <v>83</v>
      </c>
      <c r="K17" s="3">
        <v>945</v>
      </c>
      <c r="L17" s="4">
        <v>348</v>
      </c>
      <c r="M17" s="4">
        <v>0</v>
      </c>
      <c r="N17" s="4">
        <v>0</v>
      </c>
      <c r="O17" s="4">
        <v>0</v>
      </c>
      <c r="P17" s="44">
        <v>5.91</v>
      </c>
      <c r="Q17" s="44">
        <v>0</v>
      </c>
      <c r="R17" s="44">
        <v>3.95</v>
      </c>
      <c r="S17" s="44">
        <v>63</v>
      </c>
      <c r="T17" s="44">
        <v>0</v>
      </c>
      <c r="U17" s="44">
        <v>0</v>
      </c>
      <c r="V17" s="44">
        <v>0</v>
      </c>
      <c r="W17" s="4" t="s">
        <v>148</v>
      </c>
      <c r="X17" s="75">
        <v>0</v>
      </c>
      <c r="Y17" s="75">
        <v>0</v>
      </c>
      <c r="Z17" s="36"/>
      <c r="AA17" s="36"/>
      <c r="AB17" s="36"/>
      <c r="AC17" s="36"/>
      <c r="AD17" s="81">
        <v>1</v>
      </c>
      <c r="AE17" s="38"/>
      <c r="AF17" s="38" t="s">
        <v>165</v>
      </c>
      <c r="AG17" s="36"/>
      <c r="AH17" s="38" t="s">
        <v>165</v>
      </c>
      <c r="AI17" s="38" t="s">
        <v>165</v>
      </c>
      <c r="AJ17" s="38" t="s">
        <v>165</v>
      </c>
      <c r="AK17" s="38" t="s">
        <v>165</v>
      </c>
      <c r="AL17" s="38" t="s">
        <v>165</v>
      </c>
      <c r="AM17" s="38" t="s">
        <v>165</v>
      </c>
      <c r="AN17" s="38" t="s">
        <v>165</v>
      </c>
      <c r="AO17" s="38" t="s">
        <v>110</v>
      </c>
      <c r="AP17" s="38"/>
      <c r="AQ17" s="36" t="s">
        <v>113</v>
      </c>
      <c r="AR17" s="36" t="s">
        <v>113</v>
      </c>
    </row>
    <row r="18" spans="1:44" x14ac:dyDescent="0.35">
      <c r="A18" s="32" t="s">
        <v>4</v>
      </c>
      <c r="B18" s="33" t="s">
        <v>30</v>
      </c>
      <c r="C18" s="64">
        <f>IF(G18=34.5,500*P18,50*P18) + IF(H18=3,10000*P18,50*P18) + 200*P18 + VLOOKUP(I18,List!$B$3:$C$5,2,0)*P18 + VLOOKUP(J18,List!$E$3:$F$5,2,0)*P18 + T18*2 + S18*4 + U18*1000 + V18*100 +VLOOKUP(W18,List!$H$3:$I$13,2,0) - X18*L18*5 - IF(AD18="NA",0,AD18*100) - IF(AF18="NA",0,P18*2) - IF(AH18="X",P18*2,0) - IF(AI18="X",P18*2,0) - IF(AJ18="X",P18*2,0) - IF(AK18="X",L18*2,0) - IF(AL18="X",P18*2,0) - IF(AM18="X",P18*2,0) - IF(AN18="X",P18*2,0)</f>
        <v>1864.3466666666657</v>
      </c>
      <c r="D18" s="64">
        <f t="shared" si="2"/>
        <v>1864.3466666666657</v>
      </c>
      <c r="E18" s="93">
        <f t="shared" si="0"/>
        <v>1.9426820935358777E-2</v>
      </c>
      <c r="F18" s="64">
        <f t="shared" si="1"/>
        <v>16</v>
      </c>
      <c r="G18" s="28">
        <v>4.16</v>
      </c>
      <c r="H18" s="28">
        <v>2</v>
      </c>
      <c r="I18" s="28" t="s">
        <v>179</v>
      </c>
      <c r="J18" s="28" t="s">
        <v>179</v>
      </c>
      <c r="K18" s="3">
        <v>676</v>
      </c>
      <c r="L18" s="4">
        <v>323</v>
      </c>
      <c r="M18" s="4">
        <v>0</v>
      </c>
      <c r="N18" s="4">
        <v>0</v>
      </c>
      <c r="O18" s="4">
        <v>0</v>
      </c>
      <c r="P18" s="44">
        <v>7.38</v>
      </c>
      <c r="Q18" s="44">
        <v>0</v>
      </c>
      <c r="R18" s="44">
        <v>1.53</v>
      </c>
      <c r="S18" s="44">
        <v>16</v>
      </c>
      <c r="T18" s="44">
        <v>0</v>
      </c>
      <c r="U18" s="44">
        <v>0</v>
      </c>
      <c r="V18" s="44">
        <v>0</v>
      </c>
      <c r="W18" s="4" t="s">
        <v>148</v>
      </c>
      <c r="X18" s="75">
        <v>0</v>
      </c>
      <c r="Y18" s="75">
        <v>0</v>
      </c>
      <c r="Z18" s="36"/>
      <c r="AA18" s="39"/>
      <c r="AB18" s="36"/>
      <c r="AC18" s="36"/>
      <c r="AD18" s="80">
        <v>0.33333333333333331</v>
      </c>
      <c r="AE18" s="38"/>
      <c r="AF18" s="87"/>
      <c r="AG18" s="36"/>
      <c r="AH18" s="38" t="s">
        <v>165</v>
      </c>
      <c r="AI18" s="38" t="s">
        <v>165</v>
      </c>
      <c r="AJ18" s="38" t="s">
        <v>165</v>
      </c>
      <c r="AK18" s="38" t="s">
        <v>165</v>
      </c>
      <c r="AL18" s="38" t="s">
        <v>165</v>
      </c>
      <c r="AM18" s="38" t="s">
        <v>165</v>
      </c>
      <c r="AN18" s="38" t="s">
        <v>165</v>
      </c>
      <c r="AO18" s="38" t="s">
        <v>110</v>
      </c>
      <c r="AP18" s="38"/>
      <c r="AQ18" s="36" t="s">
        <v>113</v>
      </c>
      <c r="AR18" s="36" t="s">
        <v>113</v>
      </c>
    </row>
    <row r="19" spans="1:44" x14ac:dyDescent="0.35">
      <c r="A19" s="32" t="s">
        <v>45</v>
      </c>
      <c r="B19" s="33" t="s">
        <v>22</v>
      </c>
      <c r="C19" s="64">
        <f>IF(G19=34.5,500*P19,50*P19) + IF(H19=3,10000*P19,50*P19) + 200*P19 + VLOOKUP(I19,List!$B$3:$C$5,2,0)*P19 + VLOOKUP(J19,List!$E$3:$F$5,2,0)*P19 + T19*2 + S19*4 + U19*1000 + V19*100 +VLOOKUP(W19,List!$H$3:$I$13,2,0) - X19*L19*5 - IF(AD19="NA",0,AD19*100) - IF(AF19="NA",0,P19*2) - IF(AH19="X",P19*2,0) - IF(AI19="X",P19*2,0) - IF(AJ19="X",P19*2,0) - IF(AK19="X",L19*2,0) - IF(AL19="X",P19*2,0) - IF(AM19="X",P19*2,0) - IF(AN19="X",P19*2,0)</f>
        <v>897.43999999999994</v>
      </c>
      <c r="D19" s="64">
        <f t="shared" si="2"/>
        <v>897.43999999999994</v>
      </c>
      <c r="E19" s="93">
        <f t="shared" si="0"/>
        <v>9.3514830111504944E-3</v>
      </c>
      <c r="F19" s="64">
        <f t="shared" si="1"/>
        <v>20</v>
      </c>
      <c r="G19" s="28">
        <v>4.16</v>
      </c>
      <c r="H19" s="28">
        <v>2</v>
      </c>
      <c r="I19" s="28" t="s">
        <v>179</v>
      </c>
      <c r="J19" s="28" t="s">
        <v>83</v>
      </c>
      <c r="K19" s="3">
        <v>332</v>
      </c>
      <c r="L19" s="4">
        <v>85</v>
      </c>
      <c r="M19" s="4">
        <v>0</v>
      </c>
      <c r="N19" s="4">
        <v>0</v>
      </c>
      <c r="O19" s="4">
        <v>0</v>
      </c>
      <c r="P19" s="44">
        <v>1.34</v>
      </c>
      <c r="Q19" s="44">
        <v>0</v>
      </c>
      <c r="R19" s="44">
        <v>1.21</v>
      </c>
      <c r="S19" s="44">
        <v>11</v>
      </c>
      <c r="T19" s="44">
        <v>0</v>
      </c>
      <c r="U19" s="44">
        <v>0</v>
      </c>
      <c r="V19" s="44">
        <v>0</v>
      </c>
      <c r="W19" s="4">
        <v>5</v>
      </c>
      <c r="X19" s="75">
        <v>0</v>
      </c>
      <c r="Y19" s="77">
        <v>0.15379999999999999</v>
      </c>
      <c r="Z19" s="36"/>
      <c r="AA19" s="36"/>
      <c r="AB19" s="36"/>
      <c r="AC19" s="36"/>
      <c r="AD19" s="82" t="s">
        <v>27</v>
      </c>
      <c r="AE19" s="36"/>
      <c r="AF19" s="38" t="s">
        <v>165</v>
      </c>
      <c r="AG19" s="36"/>
      <c r="AH19" s="38" t="s">
        <v>165</v>
      </c>
      <c r="AI19" s="38" t="s">
        <v>165</v>
      </c>
      <c r="AJ19" s="38" t="s">
        <v>165</v>
      </c>
      <c r="AK19" s="38" t="s">
        <v>165</v>
      </c>
      <c r="AL19" s="38" t="s">
        <v>165</v>
      </c>
      <c r="AM19" s="38" t="s">
        <v>165</v>
      </c>
      <c r="AN19" s="38" t="s">
        <v>165</v>
      </c>
      <c r="AO19" s="39" t="s">
        <v>109</v>
      </c>
      <c r="AP19" s="38"/>
      <c r="AQ19" s="36" t="s">
        <v>113</v>
      </c>
      <c r="AR19" s="36" t="s">
        <v>113</v>
      </c>
    </row>
    <row r="20" spans="1:44" x14ac:dyDescent="0.35">
      <c r="A20" s="32" t="s">
        <v>11</v>
      </c>
      <c r="B20" s="33" t="s">
        <v>31</v>
      </c>
      <c r="C20" s="64">
        <f>IF(G20=34.5,500*P20,50*P20) + IF(H20=3,10000*P20,50*P20) + 200*P20 + VLOOKUP(I20,List!$B$3:$C$5,2,0)*P20 + VLOOKUP(J20,List!$E$3:$F$5,2,0)*P20 + T20*2 + S20*4 + U20*1000 + V20*100 +VLOOKUP(W20,List!$H$3:$I$13,2,0) - X20*L20*5 - IF(AD20="NA",0,AD20*100) - IF(AF20="NA",0,P20*2) - IF(AH20="X",P20*2,0) - IF(AI20="X",P20*2,0) - IF(AJ20="X",P20*2,0) - IF(AK20="X",L20*2,0) - IF(AL20="X",P20*2,0) - IF(AM20="X",P20*2,0) - IF(AN20="X",P20*2,0)</f>
        <v>1501.9400000000003</v>
      </c>
      <c r="D20" s="64">
        <f t="shared" si="2"/>
        <v>1501.9400000000003</v>
      </c>
      <c r="E20" s="93">
        <f t="shared" si="0"/>
        <v>1.5650479579434145E-2</v>
      </c>
      <c r="F20" s="64">
        <f t="shared" si="1"/>
        <v>19</v>
      </c>
      <c r="G20" s="28">
        <v>4.16</v>
      </c>
      <c r="H20" s="28">
        <v>2</v>
      </c>
      <c r="I20" s="28" t="s">
        <v>81</v>
      </c>
      <c r="J20" s="28" t="s">
        <v>83</v>
      </c>
      <c r="K20" s="3">
        <v>1338</v>
      </c>
      <c r="L20" s="4">
        <v>277</v>
      </c>
      <c r="M20" s="4">
        <v>0</v>
      </c>
      <c r="N20" s="4">
        <v>0</v>
      </c>
      <c r="O20" s="4">
        <v>0</v>
      </c>
      <c r="P20" s="44">
        <v>5.09</v>
      </c>
      <c r="Q20" s="44">
        <v>0.82</v>
      </c>
      <c r="R20" s="44">
        <v>3</v>
      </c>
      <c r="S20" s="44">
        <v>15</v>
      </c>
      <c r="T20" s="44">
        <v>0</v>
      </c>
      <c r="U20" s="44">
        <v>0</v>
      </c>
      <c r="V20" s="44">
        <v>1</v>
      </c>
      <c r="W20" s="4" t="s">
        <v>148</v>
      </c>
      <c r="X20" s="77">
        <v>0.05</v>
      </c>
      <c r="Y20" s="75">
        <v>0</v>
      </c>
      <c r="Z20" s="39"/>
      <c r="AA20" s="39"/>
      <c r="AB20" s="36"/>
      <c r="AC20" s="36"/>
      <c r="AD20" s="80">
        <v>0.25</v>
      </c>
      <c r="AE20" s="36"/>
      <c r="AF20" s="38" t="s">
        <v>165</v>
      </c>
      <c r="AG20" s="36"/>
      <c r="AH20" s="38" t="s">
        <v>165</v>
      </c>
      <c r="AI20" s="38" t="s">
        <v>165</v>
      </c>
      <c r="AJ20" s="38" t="s">
        <v>165</v>
      </c>
      <c r="AK20" s="38" t="s">
        <v>165</v>
      </c>
      <c r="AL20" s="38" t="s">
        <v>165</v>
      </c>
      <c r="AM20" s="38" t="s">
        <v>165</v>
      </c>
      <c r="AN20" s="38" t="s">
        <v>165</v>
      </c>
      <c r="AO20" s="39" t="s">
        <v>111</v>
      </c>
      <c r="AP20" s="38"/>
      <c r="AQ20" s="36" t="s">
        <v>113</v>
      </c>
      <c r="AR20" s="36" t="s">
        <v>113</v>
      </c>
    </row>
    <row r="21" spans="1:44" x14ac:dyDescent="0.35">
      <c r="A21" s="32" t="s">
        <v>1</v>
      </c>
      <c r="B21" s="33" t="s">
        <v>22</v>
      </c>
      <c r="C21" s="64">
        <f>IF(G21=34.5,500*P21,50*P21) + IF(H21=3,10000*P21,50*P21) + 200*P21 + VLOOKUP(I21,List!$B$3:$C$5,2,0)*P21 + VLOOKUP(J21,List!$E$3:$F$5,2,0)*P21 + T21*2 + S21*4 + U21*1000 + V21*100 +VLOOKUP(W21,List!$H$3:$I$13,2,0) - X21*L21*5 - IF(AD21="NA",0,AD21*100) - IF(AF21="NA",0,P21*2) - IF(AH21="X",P21*2,0) - IF(AI21="X",P21*2,0) - IF(AJ21="X",P21*2,0) - IF(AK21="X",L21*2,0) - IF(AL21="X",P21*2,0) - IF(AM21="X",P21*2,0) - IF(AN21="X",P21*2,0)</f>
        <v>2291.3599999999997</v>
      </c>
      <c r="D21" s="64">
        <f t="shared" si="2"/>
        <v>2291.3599999999997</v>
      </c>
      <c r="E21" s="93">
        <f t="shared" si="0"/>
        <v>2.3876375147563956E-2</v>
      </c>
      <c r="F21" s="64">
        <f t="shared" si="1"/>
        <v>13</v>
      </c>
      <c r="G21" s="28">
        <v>4.16</v>
      </c>
      <c r="H21" s="28">
        <v>2</v>
      </c>
      <c r="I21" s="28" t="s">
        <v>179</v>
      </c>
      <c r="J21" s="28" t="s">
        <v>83</v>
      </c>
      <c r="K21" s="3">
        <v>1100</v>
      </c>
      <c r="L21" s="4">
        <v>453</v>
      </c>
      <c r="M21" s="4">
        <v>0</v>
      </c>
      <c r="N21" s="4">
        <v>0</v>
      </c>
      <c r="O21" s="4">
        <v>0</v>
      </c>
      <c r="P21" s="44">
        <v>7.46</v>
      </c>
      <c r="Q21" s="44">
        <v>0</v>
      </c>
      <c r="R21" s="44">
        <v>1.43</v>
      </c>
      <c r="S21" s="44">
        <v>60</v>
      </c>
      <c r="T21" s="44">
        <v>0</v>
      </c>
      <c r="U21" s="44">
        <v>0</v>
      </c>
      <c r="V21" s="44">
        <v>0</v>
      </c>
      <c r="W21" s="4">
        <v>4</v>
      </c>
      <c r="X21" s="75">
        <v>0</v>
      </c>
      <c r="Y21" s="75">
        <v>0</v>
      </c>
      <c r="Z21" s="36"/>
      <c r="AA21" s="36"/>
      <c r="AB21" s="36"/>
      <c r="AC21" s="38"/>
      <c r="AD21" s="81">
        <v>1</v>
      </c>
      <c r="AE21" s="36"/>
      <c r="AF21" s="38" t="s">
        <v>165</v>
      </c>
      <c r="AG21" s="36"/>
      <c r="AH21" s="38" t="s">
        <v>165</v>
      </c>
      <c r="AI21" s="38" t="s">
        <v>165</v>
      </c>
      <c r="AJ21" s="38" t="s">
        <v>165</v>
      </c>
      <c r="AK21" s="38" t="s">
        <v>165</v>
      </c>
      <c r="AL21" s="38" t="s">
        <v>165</v>
      </c>
      <c r="AM21" s="38" t="s">
        <v>165</v>
      </c>
      <c r="AN21" s="38" t="s">
        <v>165</v>
      </c>
      <c r="AO21" s="39" t="s">
        <v>109</v>
      </c>
      <c r="AP21" s="38"/>
      <c r="AQ21" s="36" t="s">
        <v>113</v>
      </c>
      <c r="AR21" s="36" t="s">
        <v>113</v>
      </c>
    </row>
    <row r="22" spans="1:44" x14ac:dyDescent="0.35">
      <c r="A22" s="32" t="s">
        <v>10</v>
      </c>
      <c r="B22" s="33" t="s">
        <v>31</v>
      </c>
      <c r="C22" s="64">
        <f>IF(G22=34.5,500*P22,50*P22) + IF(H22=3,10000*P22,50*P22) + 200*P22 + VLOOKUP(I22,List!$B$3:$C$5,2,0)*P22 + VLOOKUP(J22,List!$E$3:$F$5,2,0)*P22 + T22*2 + S22*4 + U22*1000 + V22*100 +VLOOKUP(W22,List!$H$3:$I$13,2,0) - X22*L22*5 - IF(AD22="NA",0,AD22*100) - IF(AF22="NA",0,P22*2) - IF(AH22="X",P22*2,0) - IF(AI22="X",P22*2,0) - IF(AJ22="X",P22*2,0) - IF(AK22="X",L22*2,0) - IF(AL22="X",P22*2,0) - IF(AM22="X",P22*2,0) - IF(AN22="X",P22*2,0)</f>
        <v>2148.9499999999994</v>
      </c>
      <c r="D22" s="64">
        <f t="shared" si="2"/>
        <v>2148.9499999999994</v>
      </c>
      <c r="E22" s="93">
        <f t="shared" si="0"/>
        <v>2.2392437841874502E-2</v>
      </c>
      <c r="F22" s="64">
        <f t="shared" si="1"/>
        <v>15</v>
      </c>
      <c r="G22" s="28">
        <v>4.16</v>
      </c>
      <c r="H22" s="28">
        <v>2</v>
      </c>
      <c r="I22" s="28" t="s">
        <v>81</v>
      </c>
      <c r="J22" s="28" t="s">
        <v>179</v>
      </c>
      <c r="K22" s="3">
        <v>880</v>
      </c>
      <c r="L22" s="4">
        <v>280</v>
      </c>
      <c r="M22" s="4">
        <v>0</v>
      </c>
      <c r="N22" s="4">
        <v>0</v>
      </c>
      <c r="O22" s="4">
        <v>0</v>
      </c>
      <c r="P22" s="44">
        <v>6.45</v>
      </c>
      <c r="Q22" s="44">
        <v>0</v>
      </c>
      <c r="R22" s="44">
        <v>3.55</v>
      </c>
      <c r="S22" s="44">
        <v>27</v>
      </c>
      <c r="T22" s="44">
        <v>0</v>
      </c>
      <c r="U22" s="44">
        <v>0</v>
      </c>
      <c r="V22" s="44">
        <v>0</v>
      </c>
      <c r="W22" s="4" t="s">
        <v>148</v>
      </c>
      <c r="X22" s="75">
        <v>0</v>
      </c>
      <c r="Y22" s="75">
        <v>0</v>
      </c>
      <c r="Z22" s="36"/>
      <c r="AA22" s="39"/>
      <c r="AB22" s="36"/>
      <c r="AC22" s="36"/>
      <c r="AD22" s="80">
        <v>0.5</v>
      </c>
      <c r="AE22" s="36"/>
      <c r="AF22" s="38" t="s">
        <v>165</v>
      </c>
      <c r="AG22" s="36"/>
      <c r="AH22" s="38" t="s">
        <v>165</v>
      </c>
      <c r="AI22" s="38" t="s">
        <v>165</v>
      </c>
      <c r="AJ22" s="38" t="s">
        <v>165</v>
      </c>
      <c r="AK22" s="38" t="s">
        <v>165</v>
      </c>
      <c r="AL22" s="38" t="s">
        <v>165</v>
      </c>
      <c r="AM22" s="38" t="s">
        <v>165</v>
      </c>
      <c r="AN22" s="38" t="s">
        <v>165</v>
      </c>
      <c r="AO22" s="39" t="s">
        <v>111</v>
      </c>
      <c r="AP22" s="38"/>
      <c r="AQ22" s="36" t="s">
        <v>113</v>
      </c>
      <c r="AR22" s="36" t="s">
        <v>113</v>
      </c>
    </row>
    <row r="23" spans="1:44" x14ac:dyDescent="0.35">
      <c r="A23" s="32" t="s">
        <v>46</v>
      </c>
      <c r="B23" s="33" t="s">
        <v>23</v>
      </c>
      <c r="C23" s="64">
        <f>IF(G23=34.5,500*P23,50*P23) + IF(H23=3,10000*P23,50*P23) + 200*P23 + VLOOKUP(I23,List!$B$3:$C$5,2,0)*P23 + VLOOKUP(J23,List!$E$3:$F$5,2,0)*P23 + T23*2 + S23*4 + U23*1000 + V23*100 +VLOOKUP(W23,List!$H$3:$I$13,2,0) - X23*L23*5 - IF(AD23="NA",0,AD23*100) - IF(AF23="NA",0,P23*2) - IF(AH23="X",P23*2,0) - IF(AI23="X",P23*2,0) - IF(AJ23="X",P23*2,0) - IF(AK23="X",L23*2,0) - IF(AL23="X",P23*2,0) - IF(AM23="X",P23*2,0) - IF(AN23="X",P23*2,0)</f>
        <v>2278.39</v>
      </c>
      <c r="D23" s="64">
        <f t="shared" si="2"/>
        <v>2278.39</v>
      </c>
      <c r="E23" s="93">
        <f t="shared" si="0"/>
        <v>2.3741225461061662E-2</v>
      </c>
      <c r="F23" s="64">
        <f t="shared" si="1"/>
        <v>14</v>
      </c>
      <c r="G23" s="28">
        <v>4.16</v>
      </c>
      <c r="H23" s="28">
        <v>2</v>
      </c>
      <c r="I23" s="28" t="s">
        <v>179</v>
      </c>
      <c r="J23" s="28" t="s">
        <v>81</v>
      </c>
      <c r="K23" s="3">
        <v>1189</v>
      </c>
      <c r="L23" s="4">
        <v>343</v>
      </c>
      <c r="M23" s="4">
        <v>8</v>
      </c>
      <c r="N23" s="4">
        <v>0</v>
      </c>
      <c r="O23" s="4">
        <v>0</v>
      </c>
      <c r="P23" s="44">
        <v>6.74</v>
      </c>
      <c r="Q23" s="44">
        <v>0.19</v>
      </c>
      <c r="R23" s="44">
        <v>3.68</v>
      </c>
      <c r="S23" s="44">
        <v>45</v>
      </c>
      <c r="T23" s="44">
        <v>0</v>
      </c>
      <c r="U23" s="44">
        <v>0</v>
      </c>
      <c r="V23" s="44">
        <v>2</v>
      </c>
      <c r="W23" s="4" t="s">
        <v>148</v>
      </c>
      <c r="X23" s="77">
        <v>0.05</v>
      </c>
      <c r="Y23" s="75">
        <v>0</v>
      </c>
      <c r="Z23" s="39"/>
      <c r="AA23" s="39"/>
      <c r="AB23" s="36"/>
      <c r="AC23" s="36"/>
      <c r="AD23" s="81">
        <v>1</v>
      </c>
      <c r="AE23" s="36"/>
      <c r="AF23" s="38" t="s">
        <v>165</v>
      </c>
      <c r="AG23" s="36"/>
      <c r="AH23" s="38" t="s">
        <v>165</v>
      </c>
      <c r="AI23" s="38" t="s">
        <v>165</v>
      </c>
      <c r="AJ23" s="38" t="s">
        <v>165</v>
      </c>
      <c r="AK23" s="38" t="s">
        <v>165</v>
      </c>
      <c r="AL23" s="38" t="s">
        <v>165</v>
      </c>
      <c r="AM23" s="38" t="s">
        <v>165</v>
      </c>
      <c r="AN23" s="38" t="s">
        <v>165</v>
      </c>
      <c r="AO23" s="39" t="s">
        <v>111</v>
      </c>
      <c r="AP23" s="38"/>
      <c r="AQ23" s="36" t="s">
        <v>113</v>
      </c>
      <c r="AR23" s="36" t="s">
        <v>113</v>
      </c>
    </row>
    <row r="24" spans="1:44" x14ac:dyDescent="0.35">
      <c r="A24" s="32" t="s">
        <v>12</v>
      </c>
      <c r="B24" s="33" t="s">
        <v>23</v>
      </c>
      <c r="C24" s="64">
        <f>IF(G24=34.5,500*P24,50*P24) + IF(H24=3,10000*P24,50*P24) + 200*P24 + VLOOKUP(I24,List!$B$3:$C$5,2,0)*P24 + VLOOKUP(J24,List!$E$3:$F$5,2,0)*P24 + T24*2 + S24*4 + U24*1000 + V24*100 +VLOOKUP(W24,List!$H$3:$I$13,2,0) - X24*L24*5 - IF(AD24="NA",0,AD24*100) - IF(AF24="NA",0,P24*2) - IF(AH24="X",P24*2,0) - IF(AI24="X",P24*2,0) - IF(AJ24="X",P24*2,0) - IF(AK24="X",L24*2,0) - IF(AL24="X",P24*2,0) - IF(AM24="X",P24*2,0) - IF(AN24="X",P24*2,0)</f>
        <v>815.1466666666671</v>
      </c>
      <c r="D24" s="64">
        <f t="shared" si="2"/>
        <v>815.1466666666671</v>
      </c>
      <c r="E24" s="93">
        <f t="shared" si="0"/>
        <v>8.4939719701922056E-3</v>
      </c>
      <c r="F24" s="64">
        <f t="shared" si="1"/>
        <v>21</v>
      </c>
      <c r="G24" s="28">
        <v>4.16</v>
      </c>
      <c r="H24" s="28">
        <v>2</v>
      </c>
      <c r="I24" s="28" t="s">
        <v>179</v>
      </c>
      <c r="J24" s="28" t="s">
        <v>179</v>
      </c>
      <c r="K24" s="3">
        <v>605</v>
      </c>
      <c r="L24" s="4">
        <v>180</v>
      </c>
      <c r="M24" s="4">
        <v>0</v>
      </c>
      <c r="N24" s="4">
        <v>0</v>
      </c>
      <c r="O24" s="4">
        <v>0</v>
      </c>
      <c r="P24" s="44">
        <v>3.18</v>
      </c>
      <c r="Q24" s="44">
        <v>0</v>
      </c>
      <c r="R24" s="44">
        <v>0.94</v>
      </c>
      <c r="S24" s="44">
        <v>10</v>
      </c>
      <c r="T24" s="44">
        <v>0</v>
      </c>
      <c r="U24" s="44">
        <v>0</v>
      </c>
      <c r="V24" s="44">
        <v>0</v>
      </c>
      <c r="W24" s="4">
        <v>10</v>
      </c>
      <c r="X24" s="75">
        <v>0</v>
      </c>
      <c r="Y24" s="75">
        <v>0</v>
      </c>
      <c r="Z24" s="36"/>
      <c r="AA24" s="39"/>
      <c r="AB24" s="36"/>
      <c r="AC24" s="36"/>
      <c r="AD24" s="80">
        <v>0.33333333333333331</v>
      </c>
      <c r="AE24" s="36"/>
      <c r="AF24" s="38" t="s">
        <v>165</v>
      </c>
      <c r="AG24" s="36"/>
      <c r="AH24" s="38" t="s">
        <v>165</v>
      </c>
      <c r="AI24" s="38" t="s">
        <v>165</v>
      </c>
      <c r="AJ24" s="38" t="s">
        <v>165</v>
      </c>
      <c r="AK24" s="38" t="s">
        <v>165</v>
      </c>
      <c r="AL24" s="38" t="s">
        <v>165</v>
      </c>
      <c r="AM24" s="38" t="s">
        <v>165</v>
      </c>
      <c r="AN24" s="38" t="s">
        <v>165</v>
      </c>
      <c r="AO24" s="39" t="s">
        <v>111</v>
      </c>
      <c r="AP24" s="38"/>
      <c r="AQ24" s="36" t="s">
        <v>113</v>
      </c>
      <c r="AR24" s="36" t="s">
        <v>113</v>
      </c>
    </row>
    <row r="25" spans="1:44" x14ac:dyDescent="0.35">
      <c r="A25" s="32" t="s">
        <v>9</v>
      </c>
      <c r="B25" s="33" t="s">
        <v>31</v>
      </c>
      <c r="C25" s="64">
        <f>IF(G25=34.5,500*P25,50*P25) + IF(H25=3,10000*P25,50*P25) + 200*P25 + VLOOKUP(I25,List!$B$3:$C$5,2,0)*P25 + VLOOKUP(J25,List!$E$3:$F$5,2,0)*P25 + T25*2 + S25*4 + U25*1000 + V25*100 +VLOOKUP(W25,List!$H$3:$I$13,2,0) - X25*L25*5 - IF(AD25="NA",0,AD25*100) - IF(AF25="NA",0,P25*2) - IF(AH25="X",P25*2,0) - IF(AI25="X",P25*2,0) - IF(AJ25="X",P25*2,0) - IF(AK25="X",L25*2,0) - IF(AL25="X",P25*2,0) - IF(AM25="X",P25*2,0) - IF(AN25="X",P25*2,0)</f>
        <v>-4</v>
      </c>
      <c r="D25" s="64">
        <f t="shared" si="2"/>
        <v>0</v>
      </c>
      <c r="E25" s="93">
        <f t="shared" si="0"/>
        <v>-4.1680705166475736E-5</v>
      </c>
      <c r="F25" s="64">
        <f t="shared" si="1"/>
        <v>26</v>
      </c>
      <c r="G25" s="28">
        <v>4.16</v>
      </c>
      <c r="H25" s="28">
        <v>2</v>
      </c>
      <c r="I25" s="28" t="s">
        <v>83</v>
      </c>
      <c r="J25" s="28" t="s">
        <v>83</v>
      </c>
      <c r="K25" s="3">
        <v>35</v>
      </c>
      <c r="L25" s="4">
        <v>2</v>
      </c>
      <c r="M25" s="4">
        <v>0</v>
      </c>
      <c r="N25" s="4">
        <v>0</v>
      </c>
      <c r="O25" s="4">
        <v>0</v>
      </c>
      <c r="P25" s="44">
        <v>0</v>
      </c>
      <c r="Q25" s="44">
        <v>0</v>
      </c>
      <c r="R25" s="44">
        <v>0.84</v>
      </c>
      <c r="S25" s="44">
        <v>0</v>
      </c>
      <c r="T25" s="44">
        <v>0</v>
      </c>
      <c r="U25" s="44">
        <v>0</v>
      </c>
      <c r="V25" s="44">
        <v>0</v>
      </c>
      <c r="W25" s="4" t="s">
        <v>148</v>
      </c>
      <c r="X25" s="75">
        <v>0</v>
      </c>
      <c r="Y25" s="100" t="s">
        <v>77</v>
      </c>
      <c r="Z25" s="36"/>
      <c r="AA25" s="38"/>
      <c r="AB25" s="36"/>
      <c r="AC25" s="36"/>
      <c r="AD25" s="82" t="s">
        <v>27</v>
      </c>
      <c r="AE25" s="36"/>
      <c r="AF25" s="38" t="s">
        <v>165</v>
      </c>
      <c r="AG25" s="36"/>
      <c r="AH25" s="38" t="s">
        <v>165</v>
      </c>
      <c r="AI25" s="38" t="s">
        <v>165</v>
      </c>
      <c r="AJ25" s="38" t="s">
        <v>165</v>
      </c>
      <c r="AK25" s="38" t="s">
        <v>165</v>
      </c>
      <c r="AL25" s="38" t="s">
        <v>165</v>
      </c>
      <c r="AM25" s="38" t="s">
        <v>165</v>
      </c>
      <c r="AN25" s="38" t="s">
        <v>165</v>
      </c>
      <c r="AO25" s="39" t="s">
        <v>111</v>
      </c>
      <c r="AP25" s="38"/>
      <c r="AQ25" s="36" t="s">
        <v>113</v>
      </c>
      <c r="AR25" s="36" t="s">
        <v>113</v>
      </c>
    </row>
    <row r="26" spans="1:44" x14ac:dyDescent="0.35">
      <c r="A26" s="32" t="s">
        <v>47</v>
      </c>
      <c r="B26" s="33" t="s">
        <v>17</v>
      </c>
      <c r="C26" s="64">
        <f>IF(G26=34.5,500*P26,50*P26) + IF(H26=3,10000*P26,50*P26) + 200*P26 + VLOOKUP(I26,List!$B$3:$C$5,2,0)*P26 + VLOOKUP(J26,List!$E$3:$F$5,2,0)*P26 + T26*2 + S26*4 + U26*1000 + V26*100 +VLOOKUP(W26,List!$H$3:$I$13,2,0) - X26*L26*5 - IF(AD26="NA",0,AD26*100) - IF(AF26="NA",0,P26*2) - IF(AH26="X",P26*2,0) - IF(AI26="X",P26*2,0) - IF(AJ26="X",P26*2,0) - IF(AK26="X",L26*2,0) - IF(AL26="X",P26*2,0) - IF(AM26="X",P26*2,0) - IF(AN26="X",P26*2,0)</f>
        <v>267.04000000000019</v>
      </c>
      <c r="D26" s="64">
        <f t="shared" si="2"/>
        <v>267.04000000000019</v>
      </c>
      <c r="E26" s="93">
        <f t="shared" si="0"/>
        <v>2.7826038769139219E-3</v>
      </c>
      <c r="F26" s="64">
        <f t="shared" si="1"/>
        <v>22</v>
      </c>
      <c r="G26" s="28">
        <v>4.16</v>
      </c>
      <c r="H26" s="28">
        <v>2</v>
      </c>
      <c r="I26" s="28" t="s">
        <v>81</v>
      </c>
      <c r="J26" s="28" t="s">
        <v>81</v>
      </c>
      <c r="K26" s="3">
        <v>4</v>
      </c>
      <c r="L26" s="4">
        <v>22</v>
      </c>
      <c r="M26" s="4">
        <v>0</v>
      </c>
      <c r="N26" s="4">
        <v>0</v>
      </c>
      <c r="O26" s="4">
        <v>0</v>
      </c>
      <c r="P26" s="4">
        <v>0.64</v>
      </c>
      <c r="Q26" s="4">
        <v>0</v>
      </c>
      <c r="R26" s="4">
        <v>0.02</v>
      </c>
      <c r="S26" s="4">
        <v>0</v>
      </c>
      <c r="T26" s="4">
        <v>0</v>
      </c>
      <c r="U26" s="4">
        <v>0</v>
      </c>
      <c r="V26" s="4">
        <v>0</v>
      </c>
      <c r="W26" s="4" t="s">
        <v>148</v>
      </c>
      <c r="X26" s="75">
        <v>0</v>
      </c>
      <c r="Y26" s="100" t="s">
        <v>77</v>
      </c>
      <c r="Z26" s="36"/>
      <c r="AA26" s="36"/>
      <c r="AB26" s="36"/>
      <c r="AC26" s="36"/>
      <c r="AD26" s="82" t="s">
        <v>27</v>
      </c>
      <c r="AE26" s="36"/>
      <c r="AF26" s="38" t="s">
        <v>165</v>
      </c>
      <c r="AG26" s="36"/>
      <c r="AH26" s="38" t="s">
        <v>165</v>
      </c>
      <c r="AI26" s="38" t="s">
        <v>165</v>
      </c>
      <c r="AJ26" s="38" t="s">
        <v>165</v>
      </c>
      <c r="AK26" s="38" t="s">
        <v>165</v>
      </c>
      <c r="AL26" s="38" t="s">
        <v>165</v>
      </c>
      <c r="AM26" s="38" t="s">
        <v>165</v>
      </c>
      <c r="AN26" s="38" t="s">
        <v>165</v>
      </c>
      <c r="AO26" s="38"/>
      <c r="AP26" s="38"/>
      <c r="AQ26" s="36" t="s">
        <v>113</v>
      </c>
      <c r="AR26" s="36" t="s">
        <v>113</v>
      </c>
    </row>
    <row r="27" spans="1:44" x14ac:dyDescent="0.35">
      <c r="A27" s="32" t="s">
        <v>48</v>
      </c>
      <c r="B27" s="33" t="s">
        <v>32</v>
      </c>
      <c r="C27" s="64">
        <f>IF(G27=34.5,500*P27,50*P27) + IF(H27=3,10000*P27,50*P27) + 200*P27 + VLOOKUP(I27,List!$B$3:$C$5,2,0)*P27 + VLOOKUP(J27,List!$E$3:$F$5,2,0)*P27 + T27*2 + S27*4 + U27*1000 + V27*100 +VLOOKUP(W27,List!$H$3:$I$13,2,0) - X27*L27*5 - IF(AD27="NA",0,AD27*100) - IF(AF27="NA",0,P27*2) - IF(AH27="X",P27*2,0) - IF(AI27="X",P27*2,0) - IF(AJ27="X",P27*2,0) - IF(AK27="X",L27*2,0) - IF(AL27="X",P27*2,0) - IF(AM27="X",P27*2,0) - IF(AN27="X",P27*2,0)</f>
        <v>27.600000000000005</v>
      </c>
      <c r="D27" s="64">
        <f t="shared" si="2"/>
        <v>27.600000000000005</v>
      </c>
      <c r="E27" s="93">
        <f t="shared" si="0"/>
        <v>2.8759686564868261E-4</v>
      </c>
      <c r="F27" s="64">
        <f t="shared" si="1"/>
        <v>23</v>
      </c>
      <c r="G27" s="28">
        <v>4.16</v>
      </c>
      <c r="H27" s="28">
        <v>2</v>
      </c>
      <c r="I27" s="28" t="s">
        <v>83</v>
      </c>
      <c r="J27" s="28" t="s">
        <v>83</v>
      </c>
      <c r="K27" s="3">
        <v>1</v>
      </c>
      <c r="L27" s="4">
        <v>1</v>
      </c>
      <c r="M27" s="4">
        <v>0</v>
      </c>
      <c r="N27" s="4">
        <v>0</v>
      </c>
      <c r="O27" s="4">
        <v>0</v>
      </c>
      <c r="P27" s="4">
        <v>0.1</v>
      </c>
      <c r="Q27" s="4">
        <v>0</v>
      </c>
      <c r="R27" s="4">
        <v>0</v>
      </c>
      <c r="S27" s="4">
        <v>0</v>
      </c>
      <c r="T27" s="4">
        <v>0</v>
      </c>
      <c r="U27" s="4">
        <v>0</v>
      </c>
      <c r="V27" s="4">
        <v>0</v>
      </c>
      <c r="W27" s="4" t="s">
        <v>148</v>
      </c>
      <c r="X27" s="75">
        <v>0</v>
      </c>
      <c r="Y27" s="100" t="s">
        <v>77</v>
      </c>
      <c r="Z27" s="37" t="s">
        <v>27</v>
      </c>
      <c r="AA27" s="38"/>
      <c r="AB27" s="37" t="s">
        <v>27</v>
      </c>
      <c r="AC27" s="37" t="s">
        <v>27</v>
      </c>
      <c r="AD27" s="82" t="s">
        <v>27</v>
      </c>
      <c r="AE27" s="36"/>
      <c r="AF27" s="38" t="s">
        <v>165</v>
      </c>
      <c r="AG27" s="36"/>
      <c r="AH27" s="38" t="s">
        <v>165</v>
      </c>
      <c r="AI27" s="38" t="s">
        <v>165</v>
      </c>
      <c r="AJ27" s="38" t="s">
        <v>165</v>
      </c>
      <c r="AK27" s="38" t="s">
        <v>165</v>
      </c>
      <c r="AL27" s="38" t="s">
        <v>165</v>
      </c>
      <c r="AM27" s="38" t="s">
        <v>165</v>
      </c>
      <c r="AN27" s="38" t="s">
        <v>165</v>
      </c>
      <c r="AO27" s="39" t="s">
        <v>110</v>
      </c>
      <c r="AP27" s="38"/>
      <c r="AQ27" s="36" t="s">
        <v>113</v>
      </c>
      <c r="AR27" s="36" t="s">
        <v>113</v>
      </c>
    </row>
    <row r="28" spans="1:44" x14ac:dyDescent="0.35">
      <c r="A28" s="32" t="s">
        <v>49</v>
      </c>
      <c r="B28" s="33" t="s">
        <v>32</v>
      </c>
      <c r="C28" s="64">
        <f>IF(G28=34.5,500*P28,50*P28) + IF(H28=3,10000*P28,50*P28) + 200*P28 + VLOOKUP(I28,List!$B$3:$C$5,2,0)*P28 + VLOOKUP(J28,List!$E$3:$F$5,2,0)*P28 + T28*2 + S28*4 + U28*1000 + V28*100 +VLOOKUP(W28,List!$H$3:$I$13,2,0) - X28*L28*5 - IF(AD28="NA",0,AD28*100) - IF(AF28="NA",0,P28*2) - IF(AH28="X",P28*2,0) - IF(AI28="X",P28*2,0) - IF(AJ28="X",P28*2,0) - IF(AK28="X",L28*2,0) - IF(AL28="X",P28*2,0) - IF(AM28="X",P28*2,0) - IF(AN28="X",P28*2,0)</f>
        <v>0</v>
      </c>
      <c r="D28" s="64">
        <f t="shared" si="2"/>
        <v>0</v>
      </c>
      <c r="E28" s="93">
        <f t="shared" si="0"/>
        <v>0</v>
      </c>
      <c r="F28" s="64">
        <f t="shared" si="1"/>
        <v>24</v>
      </c>
      <c r="G28" s="28">
        <v>4.16</v>
      </c>
      <c r="H28" s="28">
        <v>2</v>
      </c>
      <c r="I28" s="28" t="s">
        <v>83</v>
      </c>
      <c r="J28" s="28" t="s">
        <v>83</v>
      </c>
      <c r="K28" s="3">
        <v>0</v>
      </c>
      <c r="L28" s="4">
        <v>0</v>
      </c>
      <c r="M28" s="4">
        <v>0</v>
      </c>
      <c r="N28" s="4">
        <v>0</v>
      </c>
      <c r="O28" s="4">
        <v>0</v>
      </c>
      <c r="P28" s="4">
        <v>0</v>
      </c>
      <c r="Q28" s="4">
        <v>0</v>
      </c>
      <c r="R28" s="4">
        <v>0</v>
      </c>
      <c r="S28" s="4">
        <v>0</v>
      </c>
      <c r="T28" s="4">
        <v>0</v>
      </c>
      <c r="U28" s="4">
        <v>0</v>
      </c>
      <c r="V28" s="4">
        <v>0</v>
      </c>
      <c r="W28" s="4" t="s">
        <v>148</v>
      </c>
      <c r="X28" s="78">
        <v>1</v>
      </c>
      <c r="Y28" s="100" t="s">
        <v>77</v>
      </c>
      <c r="Z28" s="37" t="s">
        <v>27</v>
      </c>
      <c r="AA28" s="38"/>
      <c r="AB28" s="37" t="s">
        <v>27</v>
      </c>
      <c r="AC28" s="37" t="s">
        <v>27</v>
      </c>
      <c r="AD28" s="82" t="s">
        <v>27</v>
      </c>
      <c r="AE28" s="36"/>
      <c r="AF28" s="38" t="s">
        <v>165</v>
      </c>
      <c r="AG28" s="36"/>
      <c r="AH28" s="38" t="s">
        <v>165</v>
      </c>
      <c r="AI28" s="38" t="s">
        <v>165</v>
      </c>
      <c r="AJ28" s="38" t="s">
        <v>165</v>
      </c>
      <c r="AK28" s="38" t="s">
        <v>165</v>
      </c>
      <c r="AL28" s="38" t="s">
        <v>165</v>
      </c>
      <c r="AM28" s="38" t="s">
        <v>165</v>
      </c>
      <c r="AN28" s="38" t="s">
        <v>165</v>
      </c>
      <c r="AO28" s="39" t="s">
        <v>110</v>
      </c>
      <c r="AP28" s="37" t="s">
        <v>27</v>
      </c>
      <c r="AQ28" s="37" t="s">
        <v>27</v>
      </c>
      <c r="AR28" s="36" t="s">
        <v>113</v>
      </c>
    </row>
    <row r="29" spans="1:44" ht="15" thickBot="1" x14ac:dyDescent="0.4">
      <c r="A29" s="32" t="s">
        <v>50</v>
      </c>
      <c r="B29" s="33" t="s">
        <v>6</v>
      </c>
      <c r="C29" s="64">
        <f>IF(G29=34.5,500*P29,50*P29) + IF(H29=3,10000*P29,50*P29) + 200*P29 + VLOOKUP(I29,List!$B$3:$C$5,2,0)*P29 + VLOOKUP(J29,List!$E$3:$F$5,2,0)*P29 + T29*2 + S29*4 + U29*1000 + V29*100 +VLOOKUP(W29,List!$H$3:$I$13,2,0) - X29*L29*5 - IF(AD29="NA",0,AD29*100) - IF(AF29="NA",0,P29*2) - IF(AH29="X",P29*2,0) - IF(AI29="X",P29*2,0) - IF(AJ29="X",P29*2,0) - IF(AK29="X",L29*2,0) - IF(AL29="X",P29*2,0) - IF(AM29="X",P29*2,0) - IF(AN29="X",P29*2,0)</f>
        <v>0</v>
      </c>
      <c r="D29" s="64">
        <f t="shared" si="2"/>
        <v>0</v>
      </c>
      <c r="E29" s="93">
        <f t="shared" si="0"/>
        <v>0</v>
      </c>
      <c r="F29" s="64">
        <f t="shared" si="1"/>
        <v>24</v>
      </c>
      <c r="G29" s="28">
        <v>4.16</v>
      </c>
      <c r="H29" s="28">
        <v>2</v>
      </c>
      <c r="I29" s="28" t="s">
        <v>83</v>
      </c>
      <c r="J29" s="28" t="s">
        <v>83</v>
      </c>
      <c r="K29" s="3">
        <v>1</v>
      </c>
      <c r="L29" s="48">
        <v>0</v>
      </c>
      <c r="M29" s="4">
        <v>0</v>
      </c>
      <c r="N29" s="48">
        <v>0</v>
      </c>
      <c r="O29" s="48">
        <v>0</v>
      </c>
      <c r="P29" s="48">
        <v>0</v>
      </c>
      <c r="Q29" s="48">
        <v>0</v>
      </c>
      <c r="R29" s="48">
        <v>0.03</v>
      </c>
      <c r="S29" s="48">
        <v>0</v>
      </c>
      <c r="T29" s="4">
        <v>0</v>
      </c>
      <c r="U29" s="4">
        <v>0</v>
      </c>
      <c r="V29" s="4">
        <v>0</v>
      </c>
      <c r="W29" s="4" t="s">
        <v>148</v>
      </c>
      <c r="X29" s="78">
        <v>1</v>
      </c>
      <c r="Y29" s="100" t="s">
        <v>77</v>
      </c>
      <c r="Z29" s="37" t="s">
        <v>27</v>
      </c>
      <c r="AA29" s="38"/>
      <c r="AB29" s="37" t="s">
        <v>27</v>
      </c>
      <c r="AC29" s="37" t="s">
        <v>27</v>
      </c>
      <c r="AD29" s="82" t="s">
        <v>27</v>
      </c>
      <c r="AE29" s="36"/>
      <c r="AF29" s="38" t="s">
        <v>165</v>
      </c>
      <c r="AG29" s="36"/>
      <c r="AH29" s="38" t="s">
        <v>165</v>
      </c>
      <c r="AI29" s="38" t="s">
        <v>165</v>
      </c>
      <c r="AJ29" s="38" t="s">
        <v>165</v>
      </c>
      <c r="AK29" s="38" t="s">
        <v>165</v>
      </c>
      <c r="AL29" s="38" t="s">
        <v>165</v>
      </c>
      <c r="AM29" s="38" t="s">
        <v>165</v>
      </c>
      <c r="AN29" s="38" t="s">
        <v>165</v>
      </c>
      <c r="AO29" s="39" t="s">
        <v>111</v>
      </c>
      <c r="AP29" s="37" t="s">
        <v>27</v>
      </c>
      <c r="AQ29" s="37" t="s">
        <v>27</v>
      </c>
      <c r="AR29" s="36" t="s">
        <v>113</v>
      </c>
    </row>
    <row r="30" spans="1:44" ht="15" thickBot="1" x14ac:dyDescent="0.4">
      <c r="A30" s="5"/>
      <c r="B30" s="6"/>
      <c r="C30" s="64">
        <f>SUM(C4:C29)</f>
        <v>95967.6661904762</v>
      </c>
      <c r="D30" s="64">
        <f>SUM(D4:D29)</f>
        <v>95971.6661904762</v>
      </c>
      <c r="E30" s="93">
        <f>SUM(E4:E29)</f>
        <v>0.99999999999999967</v>
      </c>
      <c r="F30" s="94"/>
      <c r="G30" s="6"/>
      <c r="H30" s="6"/>
      <c r="I30" s="110"/>
      <c r="J30" s="6"/>
      <c r="K30" s="6"/>
      <c r="L30" s="31">
        <f t="shared" ref="L30:V30" si="3">SUM(L4:L29)</f>
        <v>9953</v>
      </c>
      <c r="M30" s="31">
        <f t="shared" si="3"/>
        <v>8</v>
      </c>
      <c r="N30" s="31">
        <f t="shared" si="3"/>
        <v>0</v>
      </c>
      <c r="O30" s="31">
        <f t="shared" si="3"/>
        <v>0</v>
      </c>
      <c r="P30" s="31">
        <f t="shared" si="3"/>
        <v>190.94</v>
      </c>
      <c r="Q30" s="31">
        <f t="shared" si="3"/>
        <v>19.96</v>
      </c>
      <c r="R30" s="31">
        <f t="shared" si="3"/>
        <v>54.080000000000005</v>
      </c>
      <c r="S30" s="28">
        <f t="shared" si="3"/>
        <v>748</v>
      </c>
      <c r="T30" s="47">
        <f t="shared" si="3"/>
        <v>0</v>
      </c>
      <c r="U30" s="30">
        <f t="shared" si="3"/>
        <v>0</v>
      </c>
      <c r="V30" s="30">
        <f t="shared" si="3"/>
        <v>6</v>
      </c>
      <c r="W30" s="29"/>
      <c r="X30" s="6"/>
      <c r="Y30" s="20"/>
      <c r="Z30" s="6"/>
      <c r="AA30" s="6"/>
      <c r="AB30" s="6"/>
      <c r="AC30" s="6"/>
      <c r="AD30" s="7"/>
      <c r="AP30" s="6"/>
      <c r="AQ30" s="6"/>
    </row>
    <row r="31" spans="1:44" x14ac:dyDescent="0.35">
      <c r="C31" s="69" t="s">
        <v>80</v>
      </c>
      <c r="D31" s="69"/>
      <c r="E31" s="69"/>
      <c r="F31" s="69"/>
      <c r="K31" s="68"/>
      <c r="L31" s="12"/>
      <c r="M31" s="12"/>
      <c r="N31" s="12"/>
      <c r="O31" s="12"/>
      <c r="P31" s="12"/>
      <c r="Q31" s="12"/>
      <c r="R31" s="12"/>
      <c r="S31" s="2"/>
      <c r="X31" s="148" t="s">
        <v>36</v>
      </c>
      <c r="Y31" s="149"/>
      <c r="Z31" s="150"/>
    </row>
    <row r="32" spans="1:44" x14ac:dyDescent="0.35">
      <c r="C32" s="65" t="s">
        <v>81</v>
      </c>
      <c r="D32" s="90"/>
      <c r="E32" s="90"/>
      <c r="F32" s="90"/>
      <c r="K32" s="68"/>
      <c r="L32" s="12"/>
      <c r="M32" s="12"/>
      <c r="N32" s="12"/>
      <c r="O32" s="12"/>
      <c r="P32" s="12"/>
      <c r="Q32" s="12"/>
      <c r="R32" s="12"/>
      <c r="X32" s="24"/>
      <c r="Y32" s="137" t="s">
        <v>53</v>
      </c>
      <c r="Z32" s="138"/>
    </row>
    <row r="33" spans="3:30" x14ac:dyDescent="0.35">
      <c r="C33" s="66" t="s">
        <v>82</v>
      </c>
      <c r="D33" s="91"/>
      <c r="E33" s="91"/>
      <c r="F33" s="91"/>
      <c r="K33" s="68"/>
      <c r="L33" s="12"/>
      <c r="M33" s="12"/>
      <c r="N33" s="12"/>
      <c r="O33" s="12"/>
      <c r="P33" s="12"/>
      <c r="Q33" s="12"/>
      <c r="R33" s="12"/>
      <c r="X33" s="25"/>
      <c r="Y33" s="137" t="s">
        <v>75</v>
      </c>
      <c r="Z33" s="138"/>
    </row>
    <row r="34" spans="3:30" x14ac:dyDescent="0.35">
      <c r="C34" s="67" t="s">
        <v>83</v>
      </c>
      <c r="D34" s="92"/>
      <c r="E34" s="92"/>
      <c r="F34" s="92"/>
      <c r="K34" s="68"/>
      <c r="L34" s="12"/>
      <c r="M34" s="12"/>
      <c r="N34" s="12"/>
      <c r="O34" s="12"/>
      <c r="P34" s="12"/>
      <c r="Q34" s="12"/>
      <c r="R34" s="12"/>
      <c r="X34" s="26"/>
      <c r="Y34" s="137" t="s">
        <v>101</v>
      </c>
      <c r="Z34" s="138"/>
      <c r="AD34" s="15"/>
    </row>
    <row r="35" spans="3:30" ht="15.65" customHeight="1" thickBot="1" x14ac:dyDescent="0.4">
      <c r="K35" s="15"/>
      <c r="L35" s="15"/>
      <c r="M35" s="15"/>
      <c r="N35" s="15"/>
      <c r="O35" s="15"/>
      <c r="P35" s="15"/>
      <c r="Q35" s="15"/>
      <c r="R35" s="15"/>
      <c r="X35" s="27"/>
      <c r="Y35" s="139" t="s">
        <v>76</v>
      </c>
      <c r="Z35" s="140"/>
    </row>
    <row r="36" spans="3:30" ht="43.5" x14ac:dyDescent="0.35">
      <c r="O36" s="49"/>
      <c r="P36" s="17" t="s">
        <v>119</v>
      </c>
      <c r="Q36" s="17" t="s">
        <v>120</v>
      </c>
      <c r="R36" s="17" t="s">
        <v>121</v>
      </c>
      <c r="S36" s="17" t="s">
        <v>117</v>
      </c>
    </row>
    <row r="37" spans="3:30" x14ac:dyDescent="0.35">
      <c r="O37" s="49"/>
      <c r="P37" s="17" t="s">
        <v>118</v>
      </c>
      <c r="Q37" s="17" t="s">
        <v>118</v>
      </c>
      <c r="R37" s="17" t="s">
        <v>118</v>
      </c>
      <c r="S37" s="17" t="s">
        <v>118</v>
      </c>
    </row>
    <row r="38" spans="3:30" x14ac:dyDescent="0.35">
      <c r="O38" s="50" t="s">
        <v>115</v>
      </c>
      <c r="P38" s="52">
        <f>SUM(P4:P6)</f>
        <v>20.53</v>
      </c>
      <c r="Q38" s="52">
        <f>SUM(Q4:Q6)</f>
        <v>8.4</v>
      </c>
      <c r="R38" s="52">
        <f>SUM(R4:R6)</f>
        <v>0.91</v>
      </c>
      <c r="S38" s="52">
        <f>SUM(P38:R38)</f>
        <v>29.84</v>
      </c>
    </row>
    <row r="39" spans="3:30" x14ac:dyDescent="0.35">
      <c r="O39" s="50" t="s">
        <v>116</v>
      </c>
      <c r="P39" s="52">
        <f>SUM(P7:P29)</f>
        <v>170.41</v>
      </c>
      <c r="Q39" s="52">
        <f>SUM(Q7:Q29)</f>
        <v>11.56</v>
      </c>
      <c r="R39" s="52">
        <f>SUM(R7:R29)</f>
        <v>53.170000000000009</v>
      </c>
      <c r="S39" s="52">
        <f>SUM(P39:R39)</f>
        <v>235.14000000000001</v>
      </c>
    </row>
    <row r="40" spans="3:30" x14ac:dyDescent="0.35">
      <c r="O40" s="50" t="s">
        <v>117</v>
      </c>
      <c r="P40" s="52">
        <f>SUM(P38:P39)</f>
        <v>190.94</v>
      </c>
      <c r="Q40" s="52">
        <f>SUM(Q38:Q39)</f>
        <v>19.96</v>
      </c>
      <c r="R40" s="52">
        <f>SUM(R38:R39)</f>
        <v>54.080000000000005</v>
      </c>
      <c r="S40" s="52">
        <f>SUM(P40:R40)</f>
        <v>264.98</v>
      </c>
    </row>
    <row r="41" spans="3:30" ht="43.5" x14ac:dyDescent="0.35">
      <c r="O41" s="49"/>
      <c r="P41" s="17" t="s">
        <v>122</v>
      </c>
      <c r="Q41" s="17" t="s">
        <v>122</v>
      </c>
      <c r="R41" s="17" t="s">
        <v>122</v>
      </c>
      <c r="S41" s="17" t="s">
        <v>122</v>
      </c>
    </row>
    <row r="42" spans="3:30" x14ac:dyDescent="0.35">
      <c r="O42" s="50" t="s">
        <v>115</v>
      </c>
      <c r="P42" s="51">
        <f t="shared" ref="P42:S44" si="4">P38/$S$40</f>
        <v>7.7477545475130194E-2</v>
      </c>
      <c r="Q42" s="51">
        <f t="shared" si="4"/>
        <v>3.1700505698543283E-2</v>
      </c>
      <c r="R42" s="51">
        <f t="shared" si="4"/>
        <v>3.4342214506755224E-3</v>
      </c>
      <c r="S42" s="51">
        <f t="shared" si="4"/>
        <v>0.112612272624349</v>
      </c>
    </row>
    <row r="43" spans="3:30" x14ac:dyDescent="0.35">
      <c r="O43" s="50" t="s">
        <v>116</v>
      </c>
      <c r="P43" s="51">
        <f t="shared" si="4"/>
        <v>0.64310514001056673</v>
      </c>
      <c r="Q43" s="51">
        <f t="shared" si="4"/>
        <v>4.3625934032757191E-2</v>
      </c>
      <c r="R43" s="51">
        <f t="shared" si="4"/>
        <v>0.20065665333232699</v>
      </c>
      <c r="S43" s="51">
        <f t="shared" si="4"/>
        <v>0.88738772737565097</v>
      </c>
    </row>
    <row r="44" spans="3:30" x14ac:dyDescent="0.35">
      <c r="O44" s="50" t="s">
        <v>117</v>
      </c>
      <c r="P44" s="51">
        <f t="shared" si="4"/>
        <v>0.72058268548569693</v>
      </c>
      <c r="Q44" s="51">
        <f t="shared" si="4"/>
        <v>7.5326439731300474E-2</v>
      </c>
      <c r="R44" s="51">
        <f t="shared" si="4"/>
        <v>0.2040908747830025</v>
      </c>
      <c r="S44" s="51">
        <f t="shared" si="4"/>
        <v>1</v>
      </c>
    </row>
    <row r="45" spans="3:30" ht="43.5" x14ac:dyDescent="0.35">
      <c r="O45" s="49"/>
      <c r="P45" s="17" t="s">
        <v>123</v>
      </c>
      <c r="Q45" s="17" t="s">
        <v>123</v>
      </c>
      <c r="R45" s="17" t="s">
        <v>123</v>
      </c>
      <c r="S45" s="17"/>
    </row>
    <row r="46" spans="3:30" x14ac:dyDescent="0.35">
      <c r="O46" s="50" t="s">
        <v>115</v>
      </c>
      <c r="P46" s="51">
        <f>P38/$S$38</f>
        <v>0.6880026809651475</v>
      </c>
      <c r="Q46" s="51">
        <f>Q38/$S$38</f>
        <v>0.28150134048257375</v>
      </c>
      <c r="R46" s="51">
        <f>R38/$S$38</f>
        <v>3.049597855227882E-2</v>
      </c>
      <c r="S46" s="53"/>
    </row>
    <row r="47" spans="3:30" ht="43.5" x14ac:dyDescent="0.35">
      <c r="O47" s="49"/>
      <c r="P47" s="17" t="s">
        <v>124</v>
      </c>
      <c r="Q47" s="17" t="s">
        <v>124</v>
      </c>
      <c r="R47" s="17" t="s">
        <v>124</v>
      </c>
      <c r="S47" s="17"/>
    </row>
    <row r="48" spans="3:30" x14ac:dyDescent="0.35">
      <c r="O48" s="50" t="s">
        <v>116</v>
      </c>
      <c r="P48" s="51">
        <f>P39/$S$39</f>
        <v>0.72471718975929222</v>
      </c>
      <c r="Q48" s="51">
        <f>Q39/$S$39</f>
        <v>4.9162201241813384E-2</v>
      </c>
      <c r="R48" s="51">
        <f>R39/$S$39</f>
        <v>0.2261206089988943</v>
      </c>
      <c r="S48" s="53"/>
    </row>
  </sheetData>
  <mergeCells count="8">
    <mergeCell ref="A1:W1"/>
    <mergeCell ref="X1:AG1"/>
    <mergeCell ref="AH1:AR1"/>
    <mergeCell ref="Y35:Z35"/>
    <mergeCell ref="X31:Z31"/>
    <mergeCell ref="Y34:Z34"/>
    <mergeCell ref="Y33:Z33"/>
    <mergeCell ref="Y32:Z32"/>
  </mergeCells>
  <conditionalFormatting sqref="C4:C29 E4:F29">
    <cfRule type="cellIs" dxfId="23" priority="4" operator="between">
      <formula>2999</formula>
      <formula>1201</formula>
    </cfRule>
    <cfRule type="cellIs" dxfId="22" priority="5" operator="lessThan">
      <formula>1200</formula>
    </cfRule>
    <cfRule type="cellIs" dxfId="21" priority="6" operator="greaterThan">
      <formula>3000</formula>
    </cfRule>
  </conditionalFormatting>
  <conditionalFormatting sqref="D4:D29">
    <cfRule type="cellIs" dxfId="20" priority="1" operator="between">
      <formula>2999</formula>
      <formula>1201</formula>
    </cfRule>
    <cfRule type="cellIs" dxfId="19" priority="2" operator="lessThan">
      <formula>1200</formula>
    </cfRule>
    <cfRule type="cellIs" dxfId="18" priority="3" operator="greaterThan">
      <formula>3000</formula>
    </cfRule>
  </conditionalFormatting>
  <pageMargins left="0.7" right="0.7" top="0.75" bottom="0.75" header="0.3" footer="0.3"/>
  <pageSetup paperSize="17" scale="4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List!$B$3:$B$5</xm:f>
          </x14:formula1>
          <xm:sqref>I4:I30</xm:sqref>
        </x14:dataValidation>
        <x14:dataValidation type="list" allowBlank="1" showInputMessage="1" showErrorMessage="1">
          <x14:formula1>
            <xm:f>List!$E$3:$E$5</xm:f>
          </x14:formula1>
          <xm:sqref>J4:J29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Summary</vt:lpstr>
      <vt:lpstr>Circuit Status 2033 Estimate</vt:lpstr>
      <vt:lpstr>Circuit Status 2025 Estimate</vt:lpstr>
      <vt:lpstr>Circuit Status 2024 Estimate</vt:lpstr>
      <vt:lpstr>Circuit Status 2023 Estimate</vt:lpstr>
      <vt:lpstr>Circuit Status 2022-12-31</vt:lpstr>
      <vt:lpstr>Circuit Status 2022-6-30</vt:lpstr>
      <vt:lpstr>Circuit Status 2021-12-31</vt:lpstr>
      <vt:lpstr>Circuit Status 2021-6-30</vt:lpstr>
      <vt:lpstr>Circuit Status 2020-12-31</vt:lpstr>
      <vt:lpstr>Circuit Status 2019-12-31</vt:lpstr>
      <vt:lpstr>List</vt:lpstr>
      <vt:lpstr>Risk Scoring</vt:lpstr>
      <vt:lpstr>Circuit Fire Safety Measures</vt:lpstr>
    </vt:vector>
  </TitlesOfParts>
  <Company>GSWC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Marconi, Paul</dc:creator>
  <cp:lastModifiedBy>Marconi, Paul</cp:lastModifiedBy>
  <cp:lastPrinted>2018-06-28T21:31:52Z</cp:lastPrinted>
  <dcterms:created xsi:type="dcterms:W3CDTF">2018-05-16T15:53:24Z</dcterms:created>
  <dcterms:modified xsi:type="dcterms:W3CDTF">2023-02-27T22:24:43Z</dcterms:modified>
</cp:coreProperties>
</file>