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filterPrivacy="1" defaultThemeVersion="166925"/>
  <xr:revisionPtr revIDLastSave="0" documentId="8_{3E5FD8D1-E1B7-4720-98DE-3624B7BBC7EB}" xr6:coauthVersionLast="47" xr6:coauthVersionMax="47" xr10:uidLastSave="{00000000-0000-0000-0000-000000000000}"/>
  <bookViews>
    <workbookView xWindow="28680" yWindow="-120" windowWidth="29040" windowHeight="15840" tabRatio="815" firstSheet="1" activeTab="1" xr2:uid="{00000000-000D-0000-FFFF-FFFF00000000}"/>
  </bookViews>
  <sheets>
    <sheet name="Quarterly Submission Guide" sheetId="2" r:id="rId1"/>
    <sheet name="Table 1" sheetId="4" r:id="rId2"/>
    <sheet name="Table 2" sheetId="25" r:id="rId3"/>
    <sheet name="Table 3" sheetId="5" r:id="rId4"/>
    <sheet name="Table 4" sheetId="6" r:id="rId5"/>
    <sheet name="Table 5" sheetId="7" r:id="rId6"/>
    <sheet name="Table 6" sheetId="11" r:id="rId7"/>
    <sheet name="Table 7.1" sheetId="22" r:id="rId8"/>
    <sheet name="Table 7.2" sheetId="24" r:id="rId9"/>
    <sheet name="Table 8" sheetId="16" r:id="rId10"/>
    <sheet name="Table 9" sheetId="17" r:id="rId11"/>
    <sheet name="Table 10" sheetId="18" r:id="rId12"/>
    <sheet name="Table 11" sheetId="20" r:id="rId13"/>
    <sheet name="Table 12" sheetId="27" r:id="rId14"/>
    <sheet name="Sheet1" sheetId="28" state="hidden" r:id="rId15"/>
  </sheets>
  <definedNames>
    <definedName name="_xlnm._FilterDatabase" localSheetId="13" hidden="1">'Table 12'!$B$7:$P$7</definedName>
    <definedName name="_xlnm.Print_Area" localSheetId="3">'Table 3'!$A$1:$Y$41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2" i="20" l="1"/>
  <c r="T22" i="20"/>
  <c r="U22" i="20"/>
  <c r="S23" i="20"/>
  <c r="T23" i="20"/>
  <c r="U23" i="20"/>
  <c r="S9" i="27"/>
  <c r="S10" i="27" s="1"/>
  <c r="S11" i="27" s="1"/>
  <c r="S12" i="27" s="1"/>
  <c r="R27" i="18"/>
  <c r="R11" i="18"/>
  <c r="R12" i="18" s="1"/>
  <c r="R13" i="18" s="1"/>
  <c r="R14" i="18" s="1"/>
  <c r="R15" i="18" s="1"/>
  <c r="R17" i="18" s="1"/>
  <c r="R19" i="18" s="1"/>
  <c r="R20" i="18" s="1"/>
  <c r="R21" i="18" s="1"/>
  <c r="R22" i="18" s="1"/>
  <c r="R23" i="18" s="1"/>
  <c r="R11" i="17"/>
  <c r="R12" i="17" s="1"/>
  <c r="R13" i="17" s="1"/>
  <c r="R14" i="17" s="1"/>
  <c r="R15" i="17" s="1"/>
  <c r="R17" i="17" s="1"/>
  <c r="R19" i="17" s="1"/>
  <c r="R20" i="17" s="1"/>
  <c r="R21" i="17" s="1"/>
  <c r="R22" i="17" s="1"/>
  <c r="R23" i="17" s="1"/>
  <c r="R25" i="17" s="1"/>
  <c r="R27" i="17" s="1"/>
  <c r="R28" i="17" s="1"/>
  <c r="R29" i="17" s="1"/>
  <c r="R30" i="17" s="1"/>
  <c r="R31" i="17" s="1"/>
  <c r="AL10" i="16"/>
  <c r="AL11" i="16" s="1"/>
  <c r="AL12" i="16" s="1"/>
  <c r="AL13" i="16" s="1"/>
  <c r="AL14" i="16" s="1"/>
  <c r="AL15" i="16" s="1"/>
  <c r="AL18" i="16" s="1"/>
  <c r="AL19" i="16" s="1"/>
  <c r="AL20" i="16" s="1"/>
  <c r="AL21" i="16" s="1"/>
  <c r="AL22" i="16" s="1"/>
  <c r="AL23" i="16" s="1"/>
  <c r="AL24" i="16" s="1"/>
  <c r="AL25" i="16" s="1"/>
  <c r="AL26" i="16" s="1"/>
  <c r="AL27" i="16" s="1"/>
  <c r="AL28" i="16" s="1"/>
  <c r="AL29" i="16" s="1"/>
  <c r="AL30" i="16" s="1"/>
  <c r="AL31" i="16" s="1"/>
  <c r="AL9" i="16"/>
  <c r="Q13" i="11"/>
  <c r="Q10" i="11"/>
  <c r="Q11" i="11"/>
  <c r="Q8" i="11"/>
  <c r="Q16" i="20"/>
  <c r="Q15" i="20"/>
  <c r="AL35" i="16" l="1"/>
  <c r="AL36" i="16"/>
  <c r="AL37" i="16" s="1"/>
  <c r="AL38" i="16" s="1"/>
  <c r="AL39" i="16" s="1"/>
  <c r="AL40" i="16" s="1"/>
  <c r="AL41" i="16" s="1"/>
  <c r="AL42" i="16" s="1"/>
  <c r="AL43" i="16" s="1"/>
  <c r="AL44" i="16" s="1"/>
  <c r="AL45" i="16" s="1"/>
  <c r="AL46" i="16" s="1"/>
  <c r="AL47" i="16" s="1"/>
  <c r="AL50" i="16" s="1"/>
  <c r="AL51" i="16" s="1"/>
  <c r="AL52" i="16" s="1"/>
  <c r="AL53" i="16" s="1"/>
  <c r="AL54" i="16" s="1"/>
  <c r="AL55" i="16" s="1"/>
  <c r="AL34" i="16"/>
  <c r="R28" i="18"/>
  <c r="R29" i="18"/>
  <c r="R30" i="18" s="1"/>
  <c r="R31" i="18" s="1"/>
  <c r="Q14" i="20"/>
  <c r="Q13" i="20"/>
  <c r="Q12" i="20" l="1"/>
  <c r="Z22" i="27" l="1"/>
  <c r="F14" i="20" l="1"/>
  <c r="F13" i="20"/>
  <c r="G14" i="20"/>
  <c r="G13" i="20"/>
  <c r="H14" i="20"/>
  <c r="H13" i="20"/>
  <c r="I14" i="20"/>
  <c r="I13" i="20"/>
  <c r="K11" i="20"/>
  <c r="K12" i="20"/>
  <c r="J12" i="20"/>
  <c r="J14" i="20"/>
  <c r="J13" i="20"/>
  <c r="K14" i="20"/>
  <c r="K13" i="20"/>
  <c r="L12" i="20"/>
  <c r="M12" i="20"/>
  <c r="N12" i="20"/>
  <c r="O12" i="20"/>
  <c r="P12" i="20"/>
  <c r="L14" i="20"/>
  <c r="L13" i="20"/>
  <c r="M14" i="20"/>
  <c r="M13" i="20"/>
  <c r="N14" i="20"/>
  <c r="N13" i="20"/>
  <c r="O14" i="20"/>
  <c r="O13" i="20"/>
  <c r="P14" i="20"/>
  <c r="P13" i="20"/>
  <c r="P15" i="20"/>
  <c r="P16" i="20"/>
  <c r="S14" i="20" l="1"/>
  <c r="U14" i="20"/>
  <c r="R14" i="20"/>
  <c r="T14" i="20"/>
  <c r="S12" i="20"/>
  <c r="T12" i="20"/>
  <c r="R12" i="20"/>
  <c r="U12" i="20"/>
  <c r="R13" i="20"/>
  <c r="S13" i="20"/>
  <c r="T13" i="20"/>
  <c r="U13" i="20"/>
  <c r="S11" i="20"/>
  <c r="T11" i="20"/>
  <c r="U11" i="20"/>
  <c r="R11" i="20"/>
  <c r="O16" i="20"/>
  <c r="N16" i="20"/>
  <c r="O15" i="20"/>
  <c r="N15" i="20"/>
  <c r="N22" i="20" l="1"/>
  <c r="R23" i="20" l="1"/>
  <c r="R22" i="20"/>
  <c r="AD22" i="27" l="1"/>
  <c r="N13" i="11" l="1"/>
  <c r="C2" i="27" l="1"/>
  <c r="C2" i="20"/>
  <c r="M16" i="20" l="1"/>
  <c r="M15" i="20"/>
  <c r="M23" i="20" l="1"/>
  <c r="M22" i="20"/>
  <c r="M11" i="11"/>
  <c r="M10" i="11"/>
  <c r="M8" i="11"/>
  <c r="M13" i="11"/>
  <c r="J13" i="11"/>
  <c r="Q23" i="20" l="1"/>
  <c r="P23" i="20"/>
  <c r="O23" i="20"/>
  <c r="N23" i="20"/>
  <c r="L23" i="20"/>
  <c r="K23" i="20"/>
  <c r="J23" i="20"/>
  <c r="I23" i="20"/>
  <c r="H23" i="20"/>
  <c r="G23" i="20"/>
  <c r="F23" i="20"/>
  <c r="Q22" i="20"/>
  <c r="P22" i="20"/>
  <c r="O22" i="20"/>
  <c r="L22" i="20"/>
  <c r="K22" i="20"/>
  <c r="J22" i="20"/>
  <c r="I22" i="20"/>
  <c r="H22" i="20"/>
  <c r="G22" i="20"/>
  <c r="F22" i="20"/>
  <c r="L16" i="20"/>
  <c r="K16" i="20"/>
  <c r="J16" i="20"/>
  <c r="I16" i="20"/>
  <c r="H16" i="20"/>
  <c r="G16" i="20"/>
  <c r="F16" i="20"/>
  <c r="L15" i="20"/>
  <c r="K15" i="20"/>
  <c r="J15" i="20"/>
  <c r="I15" i="20"/>
  <c r="H15" i="20"/>
  <c r="G15" i="20"/>
  <c r="F15" i="20"/>
  <c r="T47" i="22" a="1"/>
  <c r="T47" i="22" s="1"/>
  <c r="U47" i="22" a="1"/>
  <c r="U47" i="22" s="1"/>
  <c r="V47" i="22" a="1"/>
  <c r="V47" i="22" s="1"/>
  <c r="W47" i="22" a="1"/>
  <c r="W47" i="22" s="1"/>
  <c r="T48" i="22" a="1"/>
  <c r="T48" i="22" s="1"/>
  <c r="U48" i="22" a="1"/>
  <c r="U48" i="22" s="1"/>
  <c r="V48" i="22" a="1"/>
  <c r="V48" i="22" s="1"/>
  <c r="W48" i="22" a="1"/>
  <c r="W48" i="22" s="1"/>
  <c r="T49" i="22" a="1"/>
  <c r="T49" i="22" s="1"/>
  <c r="U49" i="22" a="1"/>
  <c r="U49" i="22" s="1"/>
  <c r="V49" i="22" a="1"/>
  <c r="V49" i="22" s="1"/>
  <c r="W49" i="22" a="1"/>
  <c r="W49" i="22" s="1"/>
  <c r="T50" i="22" a="1"/>
  <c r="T50" i="22" s="1"/>
  <c r="U50" i="22" a="1"/>
  <c r="U50" i="22" s="1"/>
  <c r="V50" i="22" a="1"/>
  <c r="V50" i="22" s="1"/>
  <c r="W50" i="22" a="1"/>
  <c r="W50" i="22" s="1"/>
  <c r="T51" i="22" a="1"/>
  <c r="T51" i="22" s="1"/>
  <c r="U51" i="22" a="1"/>
  <c r="U51" i="22" s="1"/>
  <c r="V51" i="22" a="1"/>
  <c r="V51" i="22" s="1"/>
  <c r="W51" i="22" a="1"/>
  <c r="W51" i="22" s="1"/>
  <c r="T52" i="22" a="1"/>
  <c r="T52" i="22" s="1"/>
  <c r="U52" i="22" a="1"/>
  <c r="U52" i="22" s="1"/>
  <c r="V52" i="22" a="1"/>
  <c r="V52" i="22" s="1"/>
  <c r="W52" i="22" a="1"/>
  <c r="W52" i="22" s="1"/>
  <c r="T53" i="22" a="1"/>
  <c r="T53" i="22" s="1"/>
  <c r="U53" i="22" a="1"/>
  <c r="U53" i="22" s="1"/>
  <c r="V53" i="22" a="1"/>
  <c r="V53" i="22" s="1"/>
  <c r="W53" i="22" a="1"/>
  <c r="W53" i="22" s="1"/>
  <c r="T54" i="22" a="1"/>
  <c r="T54" i="22" s="1"/>
  <c r="U54" i="22" a="1"/>
  <c r="U54" i="22" s="1"/>
  <c r="V54" i="22" a="1"/>
  <c r="V54" i="22" s="1"/>
  <c r="W54" i="22" a="1"/>
  <c r="W54" i="22"/>
  <c r="T55" i="22" a="1"/>
  <c r="T55" i="22" s="1"/>
  <c r="U55" i="22" a="1"/>
  <c r="U55" i="22" s="1"/>
  <c r="V55" i="22" a="1"/>
  <c r="V55" i="22" s="1"/>
  <c r="W55" i="22" a="1"/>
  <c r="W55" i="22" s="1"/>
  <c r="T56" i="22" a="1"/>
  <c r="T56" i="22" s="1"/>
  <c r="U56" i="22" a="1"/>
  <c r="U56" i="22" s="1"/>
  <c r="V56" i="22" a="1"/>
  <c r="V56" i="22" s="1"/>
  <c r="W56" i="22" a="1"/>
  <c r="W56" i="22" s="1"/>
  <c r="T57" i="22" a="1"/>
  <c r="T57" i="22" s="1"/>
  <c r="U57" i="22" a="1"/>
  <c r="U57" i="22" s="1"/>
  <c r="V57" i="22" a="1"/>
  <c r="V57" i="22" s="1"/>
  <c r="W57" i="22" a="1"/>
  <c r="W57" i="22" s="1"/>
  <c r="T58" i="22" a="1"/>
  <c r="T58" i="22" s="1"/>
  <c r="U58" i="22" a="1"/>
  <c r="U58" i="22" s="1"/>
  <c r="V58" i="22" a="1"/>
  <c r="V58" i="22" s="1"/>
  <c r="W58" i="22" a="1"/>
  <c r="W58" i="22" s="1"/>
  <c r="T59" i="22" a="1"/>
  <c r="T59" i="22" s="1"/>
  <c r="U59" i="22" a="1"/>
  <c r="U59" i="22" s="1"/>
  <c r="V59" i="22" a="1"/>
  <c r="V59" i="22" s="1"/>
  <c r="W59" i="22" a="1"/>
  <c r="W59" i="22" s="1"/>
  <c r="T60" i="22" a="1"/>
  <c r="T60" i="22" s="1"/>
  <c r="U60" i="22" a="1"/>
  <c r="U60" i="22" s="1"/>
  <c r="V60" i="22" a="1"/>
  <c r="V60" i="22" s="1"/>
  <c r="W60" i="22" a="1"/>
  <c r="W60" i="22" s="1"/>
  <c r="T61" i="22" a="1"/>
  <c r="T61" i="22" s="1"/>
  <c r="U61" i="22" a="1"/>
  <c r="U61" i="22" s="1"/>
  <c r="V61" i="22" a="1"/>
  <c r="V61" i="22" s="1"/>
  <c r="W61" i="22" a="1"/>
  <c r="W61" i="22" s="1"/>
  <c r="T62" i="22" a="1"/>
  <c r="T62" i="22" s="1"/>
  <c r="U62" i="22" a="1"/>
  <c r="U62" i="22" s="1"/>
  <c r="V62" i="22" a="1"/>
  <c r="V62" i="22" s="1"/>
  <c r="W62" i="22" a="1"/>
  <c r="W62" i="22" s="1"/>
  <c r="T63" i="22" a="1"/>
  <c r="T63" i="22" s="1"/>
  <c r="U63" i="22" a="1"/>
  <c r="U63" i="22" s="1"/>
  <c r="V63" i="22" a="1"/>
  <c r="V63" i="22" s="1"/>
  <c r="W63" i="22" a="1"/>
  <c r="W63" i="22" s="1"/>
  <c r="T64" i="22" a="1"/>
  <c r="T64" i="22" s="1"/>
  <c r="U64" i="22" a="1"/>
  <c r="U64" i="22" s="1"/>
  <c r="V64" i="22" a="1"/>
  <c r="V64" i="22" s="1"/>
  <c r="W64" i="22" a="1"/>
  <c r="W64" i="22" s="1"/>
  <c r="T65" i="22" a="1"/>
  <c r="T65" i="22" s="1"/>
  <c r="U65" i="22" a="1"/>
  <c r="U65" i="22" s="1"/>
  <c r="V65" i="22" a="1"/>
  <c r="V65" i="22" s="1"/>
  <c r="W65" i="22" a="1"/>
  <c r="W65" i="22" s="1"/>
  <c r="T66" i="22" a="1"/>
  <c r="T66" i="22" s="1"/>
  <c r="U66" i="22" a="1"/>
  <c r="U66" i="22" s="1"/>
  <c r="V66" i="22" a="1"/>
  <c r="V66" i="22" s="1"/>
  <c r="W66" i="22" a="1"/>
  <c r="W66" i="22" s="1"/>
  <c r="T67" i="22" a="1"/>
  <c r="T67" i="22" s="1"/>
  <c r="U67" i="22" a="1"/>
  <c r="U67" i="22" s="1"/>
  <c r="V67" i="22" a="1"/>
  <c r="V67" i="22" s="1"/>
  <c r="W67" i="22" a="1"/>
  <c r="W67" i="22" s="1"/>
  <c r="T68" i="22" a="1"/>
  <c r="T68" i="22" s="1"/>
  <c r="U68" i="22" a="1"/>
  <c r="U68" i="22" s="1"/>
  <c r="V68" i="22" a="1"/>
  <c r="V68" i="22" s="1"/>
  <c r="W68" i="22" a="1"/>
  <c r="W68" i="22" s="1"/>
  <c r="T69" i="22" a="1"/>
  <c r="T69" i="22" s="1"/>
  <c r="U69" i="22" a="1"/>
  <c r="U69" i="22" s="1"/>
  <c r="V69" i="22" a="1"/>
  <c r="V69" i="22" s="1"/>
  <c r="W69" i="22" a="1"/>
  <c r="W69" i="22" s="1"/>
  <c r="T70" i="22" a="1"/>
  <c r="T70" i="22" s="1"/>
  <c r="U70" i="22" a="1"/>
  <c r="U70" i="22" s="1"/>
  <c r="V70" i="22" a="1"/>
  <c r="V70" i="22" s="1"/>
  <c r="W70" i="22" a="1"/>
  <c r="W70" i="22" s="1"/>
  <c r="T71" i="22" a="1"/>
  <c r="T71" i="22" s="1"/>
  <c r="U71" i="22" a="1"/>
  <c r="U71" i="22" s="1"/>
  <c r="V71" i="22" a="1"/>
  <c r="V71" i="22" s="1"/>
  <c r="W71" i="22" a="1"/>
  <c r="W71" i="22" s="1"/>
  <c r="W46" i="22" a="1"/>
  <c r="W46" i="22" s="1"/>
  <c r="V46" i="22" a="1"/>
  <c r="V46" i="22" s="1"/>
  <c r="U46" i="22" a="1"/>
  <c r="U46" i="22" s="1"/>
  <c r="T46" i="22" a="1"/>
  <c r="T46" i="22" s="1"/>
  <c r="T10" i="22" a="1"/>
  <c r="T10" i="22" s="1"/>
  <c r="U10" i="22" a="1"/>
  <c r="U10" i="22" s="1"/>
  <c r="V10" i="22" a="1"/>
  <c r="V10" i="22" s="1"/>
  <c r="W10" i="22" a="1"/>
  <c r="W10" i="22" s="1"/>
  <c r="T11" i="22" a="1"/>
  <c r="T11" i="22" s="1"/>
  <c r="U11" i="22" a="1"/>
  <c r="U11" i="22" s="1"/>
  <c r="V11" i="22" a="1"/>
  <c r="V11" i="22" s="1"/>
  <c r="W11" i="22" a="1"/>
  <c r="W11" i="22"/>
  <c r="T12" i="22" a="1"/>
  <c r="T12" i="22" s="1"/>
  <c r="U12" i="22" a="1"/>
  <c r="U12" i="22" s="1"/>
  <c r="V12" i="22" a="1"/>
  <c r="V12" i="22" s="1"/>
  <c r="W12" i="22" a="1"/>
  <c r="W12" i="22" s="1"/>
  <c r="T13" i="22" a="1"/>
  <c r="T13" i="22" s="1"/>
  <c r="U13" i="22" a="1"/>
  <c r="U13" i="22" s="1"/>
  <c r="V13" i="22" a="1"/>
  <c r="V13" i="22" s="1"/>
  <c r="W13" i="22" a="1"/>
  <c r="W13" i="22" s="1"/>
  <c r="T14" i="22" a="1"/>
  <c r="T14" i="22" s="1"/>
  <c r="U14" i="22" a="1"/>
  <c r="U14" i="22" s="1"/>
  <c r="V14" i="22" a="1"/>
  <c r="V14" i="22" s="1"/>
  <c r="W14" i="22" a="1"/>
  <c r="W14" i="22" s="1"/>
  <c r="T15" i="22" a="1"/>
  <c r="T15" i="22" s="1"/>
  <c r="U15" i="22" a="1"/>
  <c r="U15" i="22" s="1"/>
  <c r="V15" i="22" a="1"/>
  <c r="V15" i="22" s="1"/>
  <c r="W15" i="22" a="1"/>
  <c r="W15" i="22" s="1"/>
  <c r="T16" i="22" a="1"/>
  <c r="T16" i="22" s="1"/>
  <c r="U16" i="22" a="1"/>
  <c r="U16" i="22" s="1"/>
  <c r="V16" i="22" a="1"/>
  <c r="V16" i="22" s="1"/>
  <c r="W16" i="22" a="1"/>
  <c r="W16" i="22" s="1"/>
  <c r="T17" i="22" a="1"/>
  <c r="T17" i="22" s="1"/>
  <c r="U17" i="22" a="1"/>
  <c r="U17" i="22" s="1"/>
  <c r="V17" i="22" a="1"/>
  <c r="V17" i="22" s="1"/>
  <c r="W17" i="22" a="1"/>
  <c r="W17" i="22" s="1"/>
  <c r="T18" i="22" a="1"/>
  <c r="T18" i="22" s="1"/>
  <c r="U18" i="22" a="1"/>
  <c r="U18" i="22" s="1"/>
  <c r="V18" i="22" a="1"/>
  <c r="V18" i="22" s="1"/>
  <c r="W18" i="22" a="1"/>
  <c r="W18" i="22" s="1"/>
  <c r="T19" i="22" a="1"/>
  <c r="T19" i="22" s="1"/>
  <c r="U19" i="22" a="1"/>
  <c r="U19" i="22" s="1"/>
  <c r="V19" i="22" a="1"/>
  <c r="V19" i="22" s="1"/>
  <c r="W19" i="22" a="1"/>
  <c r="W19" i="22" s="1"/>
  <c r="T20" i="22" a="1"/>
  <c r="T20" i="22" s="1"/>
  <c r="U20" i="22" a="1"/>
  <c r="U20" i="22" s="1"/>
  <c r="V20" i="22" a="1"/>
  <c r="V20" i="22" s="1"/>
  <c r="W20" i="22" a="1"/>
  <c r="W20" i="22" s="1"/>
  <c r="T21" i="22" a="1"/>
  <c r="T21" i="22" s="1"/>
  <c r="U21" i="22" a="1"/>
  <c r="U21" i="22" s="1"/>
  <c r="V21" i="22" a="1"/>
  <c r="V21" i="22" s="1"/>
  <c r="W21" i="22" a="1"/>
  <c r="W21" i="22" s="1"/>
  <c r="T22" i="22" a="1"/>
  <c r="T22" i="22" s="1"/>
  <c r="U22" i="22" a="1"/>
  <c r="U22" i="22" s="1"/>
  <c r="V22" i="22" a="1"/>
  <c r="V22" i="22" s="1"/>
  <c r="W22" i="22" a="1"/>
  <c r="W22" i="22" s="1"/>
  <c r="T23" i="22" a="1"/>
  <c r="T23" i="22" s="1"/>
  <c r="U23" i="22" a="1"/>
  <c r="U23" i="22" s="1"/>
  <c r="V23" i="22" a="1"/>
  <c r="V23" i="22" s="1"/>
  <c r="W23" i="22" a="1"/>
  <c r="W23" i="22" s="1"/>
  <c r="T24" i="22" a="1"/>
  <c r="T24" i="22" s="1"/>
  <c r="U24" i="22" a="1"/>
  <c r="U24" i="22" s="1"/>
  <c r="V24" i="22" a="1"/>
  <c r="V24" i="22" s="1"/>
  <c r="W24" i="22" a="1"/>
  <c r="W24" i="22" s="1"/>
  <c r="T25" i="22" a="1"/>
  <c r="T25" i="22" s="1"/>
  <c r="U25" i="22" a="1"/>
  <c r="U25" i="22" s="1"/>
  <c r="V25" i="22" a="1"/>
  <c r="V25" i="22" s="1"/>
  <c r="W25" i="22" a="1"/>
  <c r="W25" i="22" s="1"/>
  <c r="T26" i="22" a="1"/>
  <c r="T26" i="22" s="1"/>
  <c r="U26" i="22" a="1"/>
  <c r="U26" i="22" s="1"/>
  <c r="V26" i="22" a="1"/>
  <c r="V26" i="22" s="1"/>
  <c r="W26" i="22" a="1"/>
  <c r="W26" i="22" s="1"/>
  <c r="W9" i="22" a="1"/>
  <c r="W9" i="22" s="1"/>
  <c r="V9" i="22" a="1"/>
  <c r="V9" i="22" s="1"/>
  <c r="U9" i="22" a="1"/>
  <c r="U9" i="22" s="1"/>
  <c r="T9" i="22" a="1"/>
  <c r="T9" i="22" s="1"/>
  <c r="W8" i="22" a="1"/>
  <c r="W8" i="22" s="1"/>
  <c r="V8" i="22" a="1"/>
  <c r="V8" i="22" s="1"/>
  <c r="U8" i="22" a="1"/>
  <c r="U8" i="22" s="1"/>
  <c r="T8" i="22" a="1"/>
  <c r="T8" i="22" s="1"/>
  <c r="L11" i="11"/>
  <c r="I11" i="11"/>
  <c r="H11" i="11"/>
  <c r="G11" i="11"/>
  <c r="F11" i="11"/>
  <c r="E11" i="11"/>
  <c r="L10" i="11"/>
  <c r="I10" i="11"/>
  <c r="H10" i="11"/>
  <c r="G10" i="11"/>
  <c r="F10" i="11"/>
  <c r="E10" i="11"/>
  <c r="L8" i="11"/>
  <c r="I8" i="11"/>
  <c r="H8" i="11"/>
  <c r="G8" i="11"/>
  <c r="F8" i="11"/>
  <c r="E8" i="11"/>
  <c r="U16" i="20" l="1"/>
  <c r="R16" i="20"/>
  <c r="S16" i="20"/>
  <c r="T16" i="20"/>
  <c r="R15" i="20"/>
  <c r="S15" i="20"/>
  <c r="T15" i="20"/>
  <c r="U15" i="20"/>
  <c r="C2" i="25"/>
  <c r="C2" i="24" l="1"/>
  <c r="C2" i="22"/>
  <c r="C2" i="18" l="1"/>
  <c r="C2" i="17"/>
  <c r="C2" i="16"/>
  <c r="C2" i="11" l="1"/>
  <c r="C2" i="7"/>
  <c r="C2" i="6"/>
  <c r="C2" i="5"/>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E12" authorId="0" shapeId="0" xr:uid="{00000000-0006-0000-09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5 customers added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<sst xmlns="http://schemas.openxmlformats.org/spreadsheetml/2006/main" count="9505" uniqueCount="1105">
  <si>
    <t>Yes</t>
  </si>
  <si>
    <t>No</t>
  </si>
  <si>
    <t>&lt;-- for dropdowns</t>
  </si>
  <si>
    <t>Wildfire Safety Division Attachment 2.3</t>
  </si>
  <si>
    <t>Wildifire Mitigation Plan Quarterly report - non-spatial data template</t>
  </si>
  <si>
    <t xml:space="preserve">Resolution WSD-011 Attachment 2.3 </t>
  </si>
  <si>
    <t>Instructions for use</t>
  </si>
  <si>
    <t>Relevant options for mitigations table: Table 12</t>
  </si>
  <si>
    <t>Fill out the tan cells (color represented here) starting with the cell below (D17: Utility). The Utility name will populate the Table tabs to follow. Date modified will vary by table.</t>
  </si>
  <si>
    <t xml:space="preserve">Cells will only accept valid entries. For most cells, this is positive numbers </t>
  </si>
  <si>
    <t>For each Table tab, after a modification is made, denote the date of the change in cell C4 for each Table tab.</t>
  </si>
  <si>
    <t>Initiative categories</t>
  </si>
  <si>
    <t>WMP Maturity model Categories</t>
  </si>
  <si>
    <t>Driver options</t>
  </si>
  <si>
    <t>Some columns have an additional header in row 5 to serve as clarification for several columns.  With the exception of projected data, row 5 will be highlighted in blue (color represented here)</t>
  </si>
  <si>
    <t>Vegetation inspection</t>
  </si>
  <si>
    <t>Risk Assessment &amp; Mapping</t>
  </si>
  <si>
    <t>1. Ignitions</t>
  </si>
  <si>
    <t>Contact with vegetation</t>
  </si>
  <si>
    <t>Some required metrics are future projections. For these, row 5, above the projections will be highlighted light green (color represented here)</t>
  </si>
  <si>
    <t>Vegetation management project</t>
  </si>
  <si>
    <t>Situational Awareness &amp; Forecasting</t>
  </si>
  <si>
    <t>Other contact with object</t>
  </si>
  <si>
    <t xml:space="preserve">In future submissions, report updated projected numbers if / when projections have changed, and report actuals once the quarter / year has passed. </t>
  </si>
  <si>
    <t>Asset inspection</t>
  </si>
  <si>
    <t>Grid Design &amp; System Hardening</t>
  </si>
  <si>
    <t>Equipment failure</t>
  </si>
  <si>
    <t>For data required annually rather than quarterly (see Tables 7.3 - 10), report for entire year even if part of the year is projected. Once year has passed, update cell with actuals</t>
  </si>
  <si>
    <t>Grid hardening</t>
  </si>
  <si>
    <t>Asset Management &amp; Inspections</t>
  </si>
  <si>
    <t>Wire-to-wire contact</t>
  </si>
  <si>
    <r>
      <t xml:space="preserve">Some tables will have additional instructions provided in a </t>
    </r>
    <r>
      <rPr>
        <b/>
        <sz val="11"/>
        <color theme="1"/>
        <rFont val="Calibri"/>
        <family val="2"/>
        <scheme val="minor"/>
      </rPr>
      <t>Notes</t>
    </r>
    <r>
      <rPr>
        <sz val="11"/>
        <color theme="1"/>
        <rFont val="Calibri"/>
        <family val="2"/>
        <scheme val="minor"/>
      </rPr>
      <t xml:space="preserve"> box located in cells D2 - D4 </t>
    </r>
  </si>
  <si>
    <t>Other</t>
  </si>
  <si>
    <t>Vegetation Management &amp; Inspections</t>
  </si>
  <si>
    <t>Contamination</t>
  </si>
  <si>
    <t>Notes will explain terms, signal where projections are required, and provide other useful information.</t>
  </si>
  <si>
    <t>Grid Operations &amp; Operating Protocols</t>
  </si>
  <si>
    <t>Vandalism / Theft</t>
  </si>
  <si>
    <t>For the initial quarterly submission, utilities are required to submit data on annual metrics for 2015 - 2020, which should represent the most updated data from the 2020 WMP for years 2015-2019</t>
  </si>
  <si>
    <t>Data Governance</t>
  </si>
  <si>
    <t>2. PSPS</t>
  </si>
  <si>
    <t>PSPS - for sectionalization, etc.</t>
  </si>
  <si>
    <t>*</t>
  </si>
  <si>
    <t>Do not add or manipulate the template for any of the tabs</t>
  </si>
  <si>
    <t>Resource Allocation Methodology</t>
  </si>
  <si>
    <t>Emergency Planning &amp; Preparedness</t>
  </si>
  <si>
    <t>Update the below table to establish which year, quarter of the WMP cycle this submission this represents.</t>
  </si>
  <si>
    <t>Stakeholder Cooperation &amp; Community Engagement</t>
  </si>
  <si>
    <t>Utility</t>
  </si>
  <si>
    <t>Bear Valley Electric Service, Inc.</t>
  </si>
  <si>
    <t>First year of 3-year WMP cycle</t>
  </si>
  <si>
    <t>Submission year</t>
  </si>
  <si>
    <t>Submission quarter</t>
  </si>
  <si>
    <t>Q4</t>
  </si>
  <si>
    <t>Date Modified</t>
  </si>
  <si>
    <t>Notes:</t>
  </si>
  <si>
    <t>Table No.</t>
  </si>
  <si>
    <t>Transmission lines refer to all lines at or above 65kV, and distribution lines refer to all lines below 65kV.</t>
  </si>
  <si>
    <t>Note: These columns are placeholders for future QR submissions.</t>
  </si>
  <si>
    <t>Table 1: Recent performance on progress metrics</t>
  </si>
  <si>
    <t>Metric type</t>
  </si>
  <si>
    <t>#</t>
  </si>
  <si>
    <t>Progress metric name</t>
  </si>
  <si>
    <t>Unit(s)</t>
  </si>
  <si>
    <t>Comments</t>
  </si>
  <si>
    <t>1. Grid condition findings from inspection - Distribution lines in HFTD</t>
  </si>
  <si>
    <t>1.a.</t>
  </si>
  <si>
    <t>Number of circuit miles inspected from patrol inspections in HFTD - Distribution lines</t>
  </si>
  <si>
    <t># circuit miles</t>
  </si>
  <si>
    <t>1.b.</t>
  </si>
  <si>
    <t>Number of circuit miles inspected from detailed inspections in HFTD - Distribution lines</t>
  </si>
  <si>
    <t>NA</t>
  </si>
  <si>
    <t>2019 values account for months June - December 2019 to align with prior record-keeping practices of June - May for WMP metric tracking periods.</t>
  </si>
  <si>
    <t>1.c.</t>
  </si>
  <si>
    <t>Number of circuit miles inspected from other inspections (list types of "other" inspections in comments) in HFTD - Distribution lines</t>
  </si>
  <si>
    <t>1.d.</t>
  </si>
  <si>
    <t>Level 1 findings in HFTD for patrol inspections - Distribution lines</t>
  </si>
  <si>
    <t># findings</t>
  </si>
  <si>
    <t>1.e.</t>
  </si>
  <si>
    <t>Level 1 findings in HFTD for detailed inspections - Distribution lines</t>
  </si>
  <si>
    <t>1.f.</t>
  </si>
  <si>
    <t>Level 1 findings in HFTD for other inspections (list types of "other" inspections in comments) - Distribution lines</t>
  </si>
  <si>
    <t>1.g.</t>
  </si>
  <si>
    <t>Level 2 findings in HFTD for patrol inspections - Distribution lines</t>
  </si>
  <si>
    <t>1.h.</t>
  </si>
  <si>
    <t>Level 2 findings in HFTD for detailed inspections - Distribution lines</t>
  </si>
  <si>
    <t>1.i.</t>
  </si>
  <si>
    <t>Level 2 findings in HFTD for other inspections (list types of "other" inspections in comments) - Distribution lines</t>
  </si>
  <si>
    <t>1.j.</t>
  </si>
  <si>
    <t>Level 3 findings in HFTD for patrol inspections - Distribution lines</t>
  </si>
  <si>
    <t>1.k.</t>
  </si>
  <si>
    <t>Level 3 findings in HFTD for detailed inspections - Distribution lines</t>
  </si>
  <si>
    <t>1.l.</t>
  </si>
  <si>
    <t>Level 3 findings in HFTD for other inspections (list types of "other" inspections in comments) - Distribution lines</t>
  </si>
  <si>
    <t>1. Grid condition findings from inspection - Distribution lines total</t>
  </si>
  <si>
    <t>Number of total circuit miles inspected from patrol inspections - Distribution lines</t>
  </si>
  <si>
    <t>Number of total circuit miles inspected from detailed inspections - Distribution lines</t>
  </si>
  <si>
    <t>Number of total circuit miles inspected from other inspections (list types of "other" inspections in comments) - Distribution lines</t>
  </si>
  <si>
    <t>Level 1 findings for patrol inspections - Distribution lines</t>
  </si>
  <si>
    <t>Level 1 findings for detailed inspections - Distribution lines</t>
  </si>
  <si>
    <t>Level 1 findings for other inspections (list types of "other" inspections in comments) - Distribution lines</t>
  </si>
  <si>
    <t>Level 2 findings for patrol inspections - Distribution lines</t>
  </si>
  <si>
    <t>Level 2 findings for detailed inspections - Distribution lines</t>
  </si>
  <si>
    <t>Level 2 findings for other inspections (list types of "other" inspections in comments) - Distribution lines</t>
  </si>
  <si>
    <t>Level 3 findings for patrol inspections - Distribution lines</t>
  </si>
  <si>
    <t>Level 3 findings for detailed inspections - Distribution lines</t>
  </si>
  <si>
    <t>Level 3 findings for other inspections (list types of "other" inspections in comments) - Distribution lines</t>
  </si>
  <si>
    <t>1. Grid condition findings from inspection - Transmission lines in HFTD</t>
  </si>
  <si>
    <t>Number of circuit miles inspected from patrol inspections in HFTD - Transmission lines</t>
  </si>
  <si>
    <t>BVES does not have any equipment 65kV or above</t>
  </si>
  <si>
    <t>Number of circuit miles inspected from detailed inspections in HFTD - Transmission lines</t>
  </si>
  <si>
    <t>Number of circuit miles inspected from other inspections (list types of "other" inspections in comments) in HFTD - Transmission lines</t>
  </si>
  <si>
    <t>Level 1 findings in HFTD for patrol inspections - Transmission lines</t>
  </si>
  <si>
    <t>Level 1 findings in HFTD for detailed inspections - Transmission lines</t>
  </si>
  <si>
    <t>Level 1 findings in HFTD for other inspections (list types of "other" inspections in comments) - Transmission lines</t>
  </si>
  <si>
    <t>Level 2 findings in HFTD for patrol inspections - Transmission lines</t>
  </si>
  <si>
    <t>Level 2 findings in HFTD for detailed inspections - Transmission lines</t>
  </si>
  <si>
    <t>Level 2 findings in HFTD for other inspections (list types of "other" inspections in comments) - Transmission lines</t>
  </si>
  <si>
    <t>Level 3 findings in HFTD for patrol inspections - Transmission lines</t>
  </si>
  <si>
    <t>Level 3 findings in HFTD for detailed inspections - Transmission lines</t>
  </si>
  <si>
    <t>1. Grid condition findings from inspection - Transmission lines total</t>
  </si>
  <si>
    <t>Number of total circuit miles inspected from patrol inspections - Transmission lines</t>
  </si>
  <si>
    <t>Number of total circuit miles inspected from detailed inspections - Transmission lines</t>
  </si>
  <si>
    <t>Number of total circuit miles inspected from other inspections (list types of "other" inspections in comments) - Transmission lines</t>
  </si>
  <si>
    <t>Level 1 findings for patrol inspections - Transmission lines</t>
  </si>
  <si>
    <t>Level 1 findings for detailed inspections - Transmission lines</t>
  </si>
  <si>
    <t>Level 1 findings for other inspections (list types of "other" inspections in comments) - Transmission lines</t>
  </si>
  <si>
    <t>Level 2 findings for patrol inspections - Transmission lines</t>
  </si>
  <si>
    <t>Level 2 findings for detailed inspections - Transmission lines</t>
  </si>
  <si>
    <t>Level 2 findings for other inspections (list types of "other" inspections in comments) - Transmission lines</t>
  </si>
  <si>
    <t>Level 3 findings for patrol inspections - Transmission lines</t>
  </si>
  <si>
    <t>Level 3 findings for detailed inspections - Transmission lines</t>
  </si>
  <si>
    <t>Level 3 findings for other inspections (list types of "other" inspections in comments) - Transmission lines</t>
  </si>
  <si>
    <t>2. Vegetation clearance findings from inspection - total</t>
  </si>
  <si>
    <t>2.a.i</t>
  </si>
  <si>
    <t>Number of spans insepcted where at least some vegetation was found in non-compliant condition - total</t>
  </si>
  <si>
    <t># of spans inspected with noncompliant clearance based on applicable rules and regulations at the time of inspection</t>
  </si>
  <si>
    <t>No data available prior to 2020</t>
  </si>
  <si>
    <t>2.a.ii</t>
  </si>
  <si>
    <t>Number of spans insepcted for vegetation compliance - total</t>
  </si>
  <si>
    <t># of spans inspected for vegetation compliance</t>
  </si>
  <si>
    <t>2. Vegetation clearance findings from inspection - in HFTD</t>
  </si>
  <si>
    <t>2.b.i</t>
  </si>
  <si>
    <t>Number of spans insepcted where at least some vegetation was found in non-compliant condition in HFTD</t>
  </si>
  <si>
    <t>2.b.ii</t>
  </si>
  <si>
    <t>Number of spans insepcted for vegetation compliance in HFTD</t>
  </si>
  <si>
    <t>3. Community outreach metrics</t>
  </si>
  <si>
    <t>3.a.</t>
  </si>
  <si>
    <t># Customers in an evacuation zone for utility-ignited wildfire</t>
  </si>
  <si>
    <t># customers (if customer was in an evacuation zone for multiple wildfires, count the customer for each relevant wildfire)</t>
  </si>
  <si>
    <t>3.b.</t>
  </si>
  <si>
    <t># Customers notified of evacuation orders</t>
  </si>
  <si>
    <t># customers (count customer multiple times for each unique wildfire of which they were notified)</t>
  </si>
  <si>
    <t>3.c.</t>
  </si>
  <si>
    <t>% of customers notified of evacuation in evacuation zone of a utility-ignited wildfire</t>
  </si>
  <si>
    <t>Percentage of customers notified of evacuation</t>
  </si>
  <si>
    <t>Table 2: Recent performance on outcome metrics</t>
  </si>
  <si>
    <t>Outcome metric name</t>
  </si>
  <si>
    <t>1. Risk events</t>
  </si>
  <si>
    <t>Number of all events with probability of ignition, including wires down, contacts with objects, line slap, events with evidence of heat generation, and other events that cause sparking or have the potential to cause ignition</t>
  </si>
  <si>
    <t>Number per year</t>
  </si>
  <si>
    <t>Number of wires down (total)</t>
  </si>
  <si>
    <t xml:space="preserve">Number of wires down per year </t>
  </si>
  <si>
    <t>Number of outage events not caused by contact with vegetation (total)</t>
  </si>
  <si>
    <t>Number of outage events per year</t>
  </si>
  <si>
    <t>Number of outage events caused by contact with vegetation (total)</t>
  </si>
  <si>
    <t>2. Utility inspection findings - Distribution</t>
  </si>
  <si>
    <t>2.a.</t>
  </si>
  <si>
    <t>Number of Level 1 findings (distribution - total)</t>
  </si>
  <si>
    <t>2.b.</t>
  </si>
  <si>
    <t>Number of Level 2 findings (distribution - total)</t>
  </si>
  <si>
    <t>2.c.</t>
  </si>
  <si>
    <t>Number of Level 3 findings (distribution - total)</t>
  </si>
  <si>
    <t>2.d.</t>
  </si>
  <si>
    <t>Number of distribution circuit miles inspected</t>
  </si>
  <si>
    <t>2. Utility inspection findings - Transmission</t>
  </si>
  <si>
    <t>Number of Level 1 findings (transmission - total)</t>
  </si>
  <si>
    <t>Number of Level 2 findings (transmission - total)</t>
  </si>
  <si>
    <t>2.c.ii</t>
  </si>
  <si>
    <t>Number of Level 3 findings (transmission - total)</t>
  </si>
  <si>
    <t>2.d.ii</t>
  </si>
  <si>
    <t>Number of transmission circuit miles inspected</t>
  </si>
  <si>
    <t>3. Utility ignited wildfire fatalities</t>
  </si>
  <si>
    <t>Fatalities due to utility-ignited wildfire (total)</t>
  </si>
  <si>
    <t>Number of fatalities per year</t>
  </si>
  <si>
    <t>Injuries due to utility-ignited wildfire (total)</t>
  </si>
  <si>
    <t>Number of injuries per year</t>
  </si>
  <si>
    <t xml:space="preserve">4. Value of assets destroyed by utility-ignited wildfire, listed by asset type </t>
  </si>
  <si>
    <t>4.a.</t>
  </si>
  <si>
    <t>Value of assets destroyed by utility-ignited wildfire (total)</t>
  </si>
  <si>
    <t>Dollars of damage or destruction per year</t>
  </si>
  <si>
    <t>5. Structures damaged or destroyed by utility-ignited wildfire</t>
  </si>
  <si>
    <t>5.a.</t>
  </si>
  <si>
    <t>Number of structures destroyed by utility-ignited wildfire (total)</t>
  </si>
  <si>
    <t>Number of structures destroyed per year</t>
  </si>
  <si>
    <t>5.b.</t>
  </si>
  <si>
    <t>Critical infrastructure damaged/destroyed by utility-ignited wildfire (total)</t>
  </si>
  <si>
    <t>Number of critical infrastructure damaged/destroyed per year</t>
  </si>
  <si>
    <t>6. Acreage burned by utility-ignited wildfire</t>
  </si>
  <si>
    <t>6.a.</t>
  </si>
  <si>
    <t>Acreage burned by utility-ignited wildfire (total)</t>
  </si>
  <si>
    <t>Acres burned per year</t>
  </si>
  <si>
    <t>7. Number of utility wildfire ignitons</t>
  </si>
  <si>
    <t>7.a.</t>
  </si>
  <si>
    <t xml:space="preserve">Number of ignitions (total) according to existing ignition data reporting requirement </t>
  </si>
  <si>
    <t>7.b.</t>
  </si>
  <si>
    <t>Number of ignitions in HFTD (subtotal)</t>
  </si>
  <si>
    <t>Number in HFTD per year</t>
  </si>
  <si>
    <t>7.c.</t>
  </si>
  <si>
    <t>Number of ignitions in HFTD Zone 1</t>
  </si>
  <si>
    <t>Number in HFTD Zone 1 per year</t>
  </si>
  <si>
    <t>BVES does not have any part of its service area within Zone 1 HFTD</t>
  </si>
  <si>
    <t>7.c.ii.</t>
  </si>
  <si>
    <t>Number of ignitions in HFTD Tier 2</t>
  </si>
  <si>
    <t>Number in HFTD Tier 2 per year</t>
  </si>
  <si>
    <t>7.c.iii.</t>
  </si>
  <si>
    <t>Number of ignitions in HFTD Tier 3</t>
  </si>
  <si>
    <t>Number in HFTD Tier 3 per year</t>
  </si>
  <si>
    <t>7.d.</t>
  </si>
  <si>
    <t>Number of ignitions in non-HFTD (subtotal)</t>
  </si>
  <si>
    <t>Number in non-HFTD per year</t>
  </si>
  <si>
    <t>BVES does not have any part of its service area that's non-HFTD</t>
  </si>
  <si>
    <t>8. Fatalities resulting from utility wildfire mitigation initiatives</t>
  </si>
  <si>
    <t>8.a.</t>
  </si>
  <si>
    <t>Fatalities due to utility wildfire mitigation activities (total) - "activities" defined as all activities accounted for in the 2020 WMP proposed WMP spend</t>
  </si>
  <si>
    <t>9. OSHA-reportable injuries from utility wildfire mitigation initiatives</t>
  </si>
  <si>
    <t>9.a.</t>
  </si>
  <si>
    <t>OSHA-reportable injuries due to utility wildfire mitigation activities (total) - "activities" defined as all activities accounted for in the 2020 WMP proposed WMP spend</t>
  </si>
  <si>
    <t>Number of OSHA-reportable injuries per year</t>
  </si>
  <si>
    <t xml:space="preserve"> On July 19, 2018, a line worker and the owner of Teele Tree Services made contact with a high voltage power line and sustained non-fatal injuries. The injury did not require reporting  under CalOSHA guidelines but BVES chose to report the incident.</t>
  </si>
  <si>
    <t>Table 3: List and description of additional metrics</t>
  </si>
  <si>
    <t>Metric</t>
  </si>
  <si>
    <t>Definition</t>
  </si>
  <si>
    <t>Purpose</t>
  </si>
  <si>
    <t>Assumptions made to connect metric to purpose</t>
  </si>
  <si>
    <t>Third-party validation (if any)</t>
  </si>
  <si>
    <t>Number of reportable fire incidents (D14-02-015 Appendix C: Fire Incident Data Collection Plan)</t>
  </si>
  <si>
    <t>Count of reportable fires (self-propagating, travel &gt; 1m, &amp; utility knowledge)</t>
  </si>
  <si>
    <t>Identify # of fire starts in order to reduce the #s</t>
  </si>
  <si>
    <t>Assess overall effectiveness of the plan</t>
  </si>
  <si>
    <t>Prior to 2019, BVES was not required to record this data.  2015-2018 values based on review of utility records.</t>
  </si>
  <si>
    <t>Number of bare line contact with vegetation</t>
  </si>
  <si>
    <t>Count of bare wire contacts</t>
  </si>
  <si>
    <t>Identify # of contacts in order to reduce #s &amp; possibility of fire</t>
  </si>
  <si>
    <t>Assess if plan has reduced risk events</t>
  </si>
  <si>
    <t>Contracted 3rd party analysts or academic researchers could review open as well as closed work orders, BVES GIS databases, staff interviews, as well as spot-checking select items for confirmation of status.</t>
  </si>
  <si>
    <t>No data recorded in May 2020</t>
  </si>
  <si>
    <t>Number of live wire down events</t>
  </si>
  <si>
    <t>Count of wire down events</t>
  </si>
  <si>
    <t>Identify # of wire down events in order to reduce #s &amp; possibility of fire</t>
  </si>
  <si>
    <t>Number of conventional blown fuse events</t>
  </si>
  <si>
    <t>Count of conventional fuses blown</t>
  </si>
  <si>
    <t>Identify # of conventional fuses blown events in order to reduce #s &amp; possibility of fire</t>
  </si>
  <si>
    <t>Number of poles assessed</t>
  </si>
  <si>
    <t>Count of poles assessed</t>
  </si>
  <si>
    <t>Identify # of inspected poles to reduce the number of pole failures &amp; possibility of fire</t>
  </si>
  <si>
    <t>Determine if plan is on schedule</t>
  </si>
  <si>
    <t>Metric not recorded prior to 2018</t>
  </si>
  <si>
    <t>Number of poles that failed assessment (wind loading, age, deterioraton, unfixable GO-95 violation)</t>
  </si>
  <si>
    <t>Count of poles that fail assessment</t>
  </si>
  <si>
    <t>Identify proper pole replacement periodicty, lifespan, etc. and reduce possibility of fire</t>
  </si>
  <si>
    <t>Number of poles replaced as a result of failed assessments</t>
  </si>
  <si>
    <t>Count of poles replaced</t>
  </si>
  <si>
    <t>Demonstrates progress of fire resilience efforts</t>
  </si>
  <si>
    <t>Number of poles remediated as a result of failed assessments</t>
  </si>
  <si>
    <t>Count of poles remediated as a result of failed assessment</t>
  </si>
  <si>
    <t>Number of Tree Attachments Removed</t>
  </si>
  <si>
    <t>Count of tree attachments removed</t>
  </si>
  <si>
    <t>Demonstrates progress toward goal of zero tree attachment and reduce possibility of fire</t>
  </si>
  <si>
    <t xml:space="preserve">Number of new poles installed as a result of Tree Attachments Removed </t>
  </si>
  <si>
    <t>Count of poles installed to replace wiring attachment from prior tree attachment</t>
  </si>
  <si>
    <t>Demonstrates progress in reducing direct vegetation contact risk and installing more resilient poles in place of the prior attachment.</t>
  </si>
  <si>
    <t>Metric not recorded prior to 2019. Year 2019 only includes pole number from June 2019 - December 2019 due to prior tracking cycle of June through May as opposed to calendar or fiscal year cycle.</t>
  </si>
  <si>
    <t>Length of Covered Bare Wire (Circuit Miles)</t>
  </si>
  <si>
    <t>Miles of covered bare wire</t>
  </si>
  <si>
    <t>Demonstrates progress in covering bare wire</t>
  </si>
  <si>
    <t>Metric not recorded prior to 2019 WMP
No data for May 2020</t>
  </si>
  <si>
    <t>Number of conventional fuses replaced by current limiting fuses</t>
  </si>
  <si>
    <t>Count of conventional fuses replaced by current limiting fuses</t>
  </si>
  <si>
    <t>Demonstrates efforts to replace conventional fuses with safer current limiting fuses</t>
  </si>
  <si>
    <t>Metric not recorded prior to 2019 WMP</t>
  </si>
  <si>
    <t>Number of conventional fuses replaced by fused trip savers (vacuum style)</t>
  </si>
  <si>
    <t>Count of conventional fuses replaced by electronic fuses</t>
  </si>
  <si>
    <t>Number of Conventional fuses in system</t>
  </si>
  <si>
    <t>Count of conventional fuses</t>
  </si>
  <si>
    <t>Demonstrates number of remaining conventional fuses which increases fire risk</t>
  </si>
  <si>
    <t>Assess overall system hardening</t>
  </si>
  <si>
    <t>Metric not recorded prior to 2018
Metric reported total number at the end of the quarter.</t>
  </si>
  <si>
    <t>Percent of 34.5 kV System that is Overhead Bare Wire</t>
  </si>
  <si>
    <t>Inventory</t>
  </si>
  <si>
    <t>Metric not recorded prior to 2018
Metric reported total percentage at the end of the quarter.</t>
  </si>
  <si>
    <t>Percent of 34.5 kV  System that is Underground</t>
  </si>
  <si>
    <t>Percent of 34.5 kV System that is underground</t>
  </si>
  <si>
    <t xml:space="preserve">Inventory </t>
  </si>
  <si>
    <t>Percent of 34.5 kV  System that is Covered Wire</t>
  </si>
  <si>
    <t>Percent of 4 kV System that is Overhead Bare Wire</t>
  </si>
  <si>
    <t>Percent of 34.5 kV System that is overhead</t>
  </si>
  <si>
    <t>Percent of 4 kV  System that is Underground</t>
  </si>
  <si>
    <t>Percent of 4 kV System that is underground</t>
  </si>
  <si>
    <t>Percent of 4 kV  System that is Covered Wire</t>
  </si>
  <si>
    <t>Number of Tree Attachments Remaining in System</t>
  </si>
  <si>
    <t>Count of tree attachments</t>
  </si>
  <si>
    <t>Number of Trees Trimmed</t>
  </si>
  <si>
    <t>Count of trees trimmed as part of veg mgmt work</t>
  </si>
  <si>
    <t>Inventory and identify trends</t>
  </si>
  <si>
    <t>Number of Trees Removed</t>
  </si>
  <si>
    <t>Count of trees removed as part of veg mgmt work</t>
  </si>
  <si>
    <t>Number of Poles Intrusively Inspected</t>
  </si>
  <si>
    <t>Inventory and identify performance trends</t>
  </si>
  <si>
    <t>Number of Poles Failing Instrusive Inspection</t>
  </si>
  <si>
    <t>Number of Poles Failing Intrusively Inspection</t>
  </si>
  <si>
    <t>Number of Customer Service Calls about Tree Trimming</t>
  </si>
  <si>
    <t>Monitor changing climatic and weather patterns</t>
  </si>
  <si>
    <t>SAIDI due to PSPS</t>
  </si>
  <si>
    <t>SAIDI Reliability Performance impacts due to PSPS</t>
  </si>
  <si>
    <t>Identify impacts to SAIDI performance from PSPS events</t>
  </si>
  <si>
    <t>Monitor the need for PSPS events over time as an indicator of changing climatic and weather patterns</t>
  </si>
  <si>
    <t>BVES has not initiated any PSPS activation to date.</t>
  </si>
  <si>
    <t>Number of NFDRS “Very Dry” and “Dry” Days</t>
  </si>
  <si>
    <t>Count of NFDRS "very dry" and "dry" days</t>
  </si>
  <si>
    <t>Metric not recorded prior to 2019 WMP.
BVES has missing monthly data for Feb. - June 2020</t>
  </si>
  <si>
    <t>Number of PSPS Events</t>
  </si>
  <si>
    <t>Count of PSPS events</t>
  </si>
  <si>
    <t>Maximum recorded sustained winds Recorded</t>
  </si>
  <si>
    <t>Highest recorded sutained wind speed recorded</t>
  </si>
  <si>
    <t>Metric not recorded prior to 2019 WMP
BVES does not readily have Q2 2020 data available for this filing.</t>
  </si>
  <si>
    <t>Maximum recorded wind gusts Recorded</t>
  </si>
  <si>
    <t>Highest recorded sutained wind gust recorded</t>
  </si>
  <si>
    <t xml:space="preserve">Frequency of sustained high winds (number of days sustained wind &gt; 50 mph) </t>
  </si>
  <si>
    <t>Count of sustained high wind days recorded</t>
  </si>
  <si>
    <t>Data obtained from BVES owned weather stations</t>
  </si>
  <si>
    <t>Frequency of high wind gusts (number of days wind gusts &gt; 50 mph) recorded</t>
  </si>
  <si>
    <t>Count of days with high wind gusts recorded</t>
  </si>
  <si>
    <t>Table 4: Fatalities due to utility wildfire mitigation initiatives</t>
  </si>
  <si>
    <t>1. Fatalities - Full-time Employee</t>
  </si>
  <si>
    <t>Fatalities due to utility inspection - Full-time employee</t>
  </si>
  <si>
    <t># fatalities</t>
  </si>
  <si>
    <t>Fatalities due to vegetation management - Full-time employee</t>
  </si>
  <si>
    <t>Fatalities due to utility fuel management - Full-time employee</t>
  </si>
  <si>
    <t>Fatalities due to grid hardening - Full-time employee</t>
  </si>
  <si>
    <t>Fatalities due to other - Full-time employee</t>
  </si>
  <si>
    <t>2. Fatalities - Contractor</t>
  </si>
  <si>
    <t>Fatalities due to utility inspection - Contractor</t>
  </si>
  <si>
    <t>Fatalities due to vegetation management - Contractor</t>
  </si>
  <si>
    <t>Fatalities due to utility fuel management - Contractor</t>
  </si>
  <si>
    <t>Fatalities due to grid hardening - Contractor</t>
  </si>
  <si>
    <t>2.e.</t>
  </si>
  <si>
    <t>Fatalities due to other - Contractor</t>
  </si>
  <si>
    <t>3. Fatalities - Member of public</t>
  </si>
  <si>
    <t>Fatalities due to utility inspection - Public</t>
  </si>
  <si>
    <t>Fatalities due to vegetation management - Public</t>
  </si>
  <si>
    <t>Fatalities due to utility fuel management - Public</t>
  </si>
  <si>
    <t>3.d.</t>
  </si>
  <si>
    <t>Fatalities due to grid hardening - Public</t>
  </si>
  <si>
    <t>3.e.</t>
  </si>
  <si>
    <t>Fatalities due to other - Public</t>
  </si>
  <si>
    <t>Table 5: OSHA-reportable injuries due to utility wildfire mitigation initiatives</t>
  </si>
  <si>
    <t>1. OSHA injuries - Full-time Employee</t>
  </si>
  <si>
    <t>OSHA injuries due to utility inspection - Full-time employee</t>
  </si>
  <si>
    <t># OSHA-reportable injuries</t>
  </si>
  <si>
    <t>OSHA injuries due to vegetation management - Full-time employee</t>
  </si>
  <si>
    <t>OSHA injuries due to utility fuel management - Full-time employee</t>
  </si>
  <si>
    <t>OSHA injuries due to grid hardening - Full-time employee</t>
  </si>
  <si>
    <t>OSHA injuries due to other - Full-time employee</t>
  </si>
  <si>
    <t>2. OSHA injuries - Contractor</t>
  </si>
  <si>
    <t>OSHA injuries due to utility inspection - Contractor</t>
  </si>
  <si>
    <t>OSHA injuries due to vegetation management - Contractor</t>
  </si>
  <si>
    <t>OSHA injuries due to utility fuel management - Contractor</t>
  </si>
  <si>
    <t>OSHA injuries due to grid hardening - Contractor</t>
  </si>
  <si>
    <t>OSHA injuries due to other - Contractor</t>
  </si>
  <si>
    <t>3. OSHA injuries - Member of public</t>
  </si>
  <si>
    <t>OSHA injuries due to utility inspection - Public</t>
  </si>
  <si>
    <t>OSHA injuries due to vegetation management - Public</t>
  </si>
  <si>
    <t>OSHA injuries due to utility fuel management - Public</t>
  </si>
  <si>
    <t>OSHA injuries due to grid hardening - Public</t>
  </si>
  <si>
    <t>OSHA injuries due to other - Public</t>
  </si>
  <si>
    <t>Table 6: Weather patterns</t>
  </si>
  <si>
    <t>1. Red Flag Warning Overhead circuit mile Days</t>
  </si>
  <si>
    <t>Red Flag Warning Overhead circuit mile days - entire utility territory</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</si>
  <si>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</si>
  <si>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 xml:space="preserve">The utility's weather consultant collects and reports data using the NFDRS and RFW systems for the utility's entire service territory as opposed to on a circuit-by-circuit basis; when a Red Flag Warning is issued for the San Bernardino Mountains, - including Big Bear Valley, which encompasses the entirey of BVES' service territory - the Warning applies to 100% of BVES' service territory, which is just 32 square miles. </t>
  </si>
  <si>
    <t>Red Flag Warning Overhead circuit mile days - HFTD Zone 1</t>
  </si>
  <si>
    <t>Red Flag Warning Overhead circuit mile days, see above for definition</t>
  </si>
  <si>
    <t>BVES does not have any Zone 1 HFTD designations</t>
  </si>
  <si>
    <t>Red Flag Warning Overhead circuit mile days - HFTD Tier 2</t>
  </si>
  <si>
    <t>The entirety of the utility's service territory is in HFTD Tier 2 with the exception of 1.27 miles of the Radford 34.5 kV line which are HFTD Tier 3. The data above apply to all of the circuits within the utility's service territory.</t>
  </si>
  <si>
    <t>Red Flag Warning Overhead circuit mile days - HFTD Tier 3</t>
  </si>
  <si>
    <t>Red Flag Warning Overhead circuit mile days - Non-HFTD</t>
  </si>
  <si>
    <t>BVES does not have any applicable non-HFTD designations</t>
  </si>
  <si>
    <t>2. Wind conditions</t>
  </si>
  <si>
    <t>High wind warning overhead circuit mile days</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</si>
  <si>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</si>
  <si>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BVES has not historically tracked these types of hazard warnings prior to 2020. Going forward, BVES will include this metric with ongoing recordkeeping as confirmed with the utility's weather monitoring third-party.
Q3 QDR Update: Additional data was made available for Q1 following Q3 filling and the entries were updated</t>
  </si>
  <si>
    <t>3. Other</t>
  </si>
  <si>
    <t>Other relevant weather pattern metrics tracked (add additional rows as needed)</t>
  </si>
  <si>
    <t>Additional weather pattern metrics tracked located in Table 3</t>
  </si>
  <si>
    <t>Data from 2015 - 2020 Q2 should be actual numbers. 2020 Q3 - 2023 should be projected. In future submissions update projected numbers with actuals</t>
  </si>
  <si>
    <t>Number of risk events</t>
  </si>
  <si>
    <t>Projected risk events</t>
  </si>
  <si>
    <t>Table 7.1: Key recent and projected drivers of risk events</t>
  </si>
  <si>
    <t>Risk Event category</t>
  </si>
  <si>
    <t>Cause category</t>
  </si>
  <si>
    <t>Sub-cause category</t>
  </si>
  <si>
    <t>Are risk events tracked for ignition driver? (yes / no)</t>
  </si>
  <si>
    <t>x</t>
  </si>
  <si>
    <t>Wire down event - Distribution</t>
  </si>
  <si>
    <t>1. Contact from object - Distribution</t>
  </si>
  <si>
    <t>Veg. contact- Distribution</t>
  </si>
  <si>
    <t># risk events (excluding ignitions)</t>
  </si>
  <si>
    <t>Projected values based off quarterly average for 2016-2020</t>
  </si>
  <si>
    <t>Animal contact- Distribution</t>
  </si>
  <si>
    <t>Balloon contact- Distribution</t>
  </si>
  <si>
    <t>Vehicle contact- Distribution</t>
  </si>
  <si>
    <t>Other contact from object - Distribution</t>
  </si>
  <si>
    <t>2. Equipment / facility failure - Distribution</t>
  </si>
  <si>
    <t>Connector damage or failure- Distribution</t>
  </si>
  <si>
    <t>Splice damage or failure — Distribution</t>
  </si>
  <si>
    <t>Crossarm damage or failure - Distribution</t>
  </si>
  <si>
    <t>Insulator damage or failure- Distribution</t>
  </si>
  <si>
    <t>Lightning arrestor damage or failure- Distribution</t>
  </si>
  <si>
    <t>2.f.</t>
  </si>
  <si>
    <t>Tap damage or failure - Distribution</t>
  </si>
  <si>
    <t>2.g.</t>
  </si>
  <si>
    <t>Tie wire damage or failure - Distribution</t>
  </si>
  <si>
    <t>2.h.</t>
  </si>
  <si>
    <t>Other - Distribution</t>
  </si>
  <si>
    <t>3. Wire-to-wire contact - Distribution</t>
  </si>
  <si>
    <t>Wire-to-wire contact / contamination- Distribution</t>
  </si>
  <si>
    <t>4. Contamination - Distribution</t>
  </si>
  <si>
    <t>Contamination - Distribution</t>
  </si>
  <si>
    <t>5. Utility work / Operation</t>
  </si>
  <si>
    <t>Utility work / Operation</t>
  </si>
  <si>
    <t>6. Vandalism / Theft - Distribution</t>
  </si>
  <si>
    <t>Vandalism / Theft - Distribution</t>
  </si>
  <si>
    <t>7. Other- Distribution</t>
  </si>
  <si>
    <t>All Other- Distribution</t>
  </si>
  <si>
    <t>8. Unknown- Distribution</t>
  </si>
  <si>
    <t>Unknown - Distribution</t>
  </si>
  <si>
    <t>Wire down event - Transmission</t>
  </si>
  <si>
    <t>9. Contact from object - Transmission</t>
  </si>
  <si>
    <t>Veg. contact- Transmission</t>
  </si>
  <si>
    <t>BVES does not own/operate any overhead transmission lines that are 65kV or greater.</t>
  </si>
  <si>
    <t>9.b.</t>
  </si>
  <si>
    <t>Animal contact- Transmission</t>
  </si>
  <si>
    <t>9.c.</t>
  </si>
  <si>
    <t>Balloon contact- Transmission</t>
  </si>
  <si>
    <t>9.d.</t>
  </si>
  <si>
    <t>Vehicle contact- Transmission</t>
  </si>
  <si>
    <t>9.e.</t>
  </si>
  <si>
    <t>Other contact from object - Transmission</t>
  </si>
  <si>
    <t>10. Equipment / facility failure - Transmission</t>
  </si>
  <si>
    <t>10.a.</t>
  </si>
  <si>
    <t>Connector damage or failure- Transmission</t>
  </si>
  <si>
    <t>10.b.</t>
  </si>
  <si>
    <t>Splice damage or failure — Transmission</t>
  </si>
  <si>
    <t>10.c.</t>
  </si>
  <si>
    <t>Crossarm damage or failure - Transmission</t>
  </si>
  <si>
    <t>10.d.</t>
  </si>
  <si>
    <t>Insulator damage or failure- Transmission</t>
  </si>
  <si>
    <t>10.e.</t>
  </si>
  <si>
    <t>Lightning arrestor damage or failure- Transmission</t>
  </si>
  <si>
    <t>10.f.</t>
  </si>
  <si>
    <t>Tap damage or failure - Transmission</t>
  </si>
  <si>
    <t>10.g.</t>
  </si>
  <si>
    <t>Tie wire damage or failure - Transmission</t>
  </si>
  <si>
    <t>10.h.</t>
  </si>
  <si>
    <t>Other - Transmission</t>
  </si>
  <si>
    <t>11. Wire-to-wire contact - Transmission</t>
  </si>
  <si>
    <t>11.a.</t>
  </si>
  <si>
    <t>Wire-to-wire contact / contamination- Transmission</t>
  </si>
  <si>
    <t>12. Contamination - Transmission</t>
  </si>
  <si>
    <t>12.a.</t>
  </si>
  <si>
    <t>Contamination - Transmission</t>
  </si>
  <si>
    <t>13. Utility work / Operation</t>
  </si>
  <si>
    <t>13.a.</t>
  </si>
  <si>
    <t>14. Vandalism / Theft - Transmission</t>
  </si>
  <si>
    <t>14.a.</t>
  </si>
  <si>
    <t>Vandalism / Theft - Transmission</t>
  </si>
  <si>
    <t>15. Other- Transmission</t>
  </si>
  <si>
    <t>15.a.</t>
  </si>
  <si>
    <t>All Other- Transmission</t>
  </si>
  <si>
    <t>16. Unknown- Transmission</t>
  </si>
  <si>
    <t>16.a.</t>
  </si>
  <si>
    <t>Unknown - Transmission</t>
  </si>
  <si>
    <t>Outage - Distribution</t>
  </si>
  <si>
    <t>17. Contact from object - Distribution</t>
  </si>
  <si>
    <t>17.a.</t>
  </si>
  <si>
    <t>17.b.</t>
  </si>
  <si>
    <t>17.c.</t>
  </si>
  <si>
    <t>17.d.</t>
  </si>
  <si>
    <t>17.e.</t>
  </si>
  <si>
    <t>18. Equipment / facility failure - Distribution</t>
  </si>
  <si>
    <t>18.a.</t>
  </si>
  <si>
    <t>Capacitor bank damage or failure- Distribution</t>
  </si>
  <si>
    <t>18.b.</t>
  </si>
  <si>
    <t>Conductor damage or failure — Distribution</t>
  </si>
  <si>
    <t>18.c.</t>
  </si>
  <si>
    <t>Fuse damage or failure - Distribution</t>
  </si>
  <si>
    <t>18.d.</t>
  </si>
  <si>
    <t>Overload-Lightening were counted here because BVES's categories don’t align 1 to 1 and a reference to a blown fuse or trasformer was not made in the comments
Projected values based off quarterly average for 2016-2020</t>
  </si>
  <si>
    <t>18.e.</t>
  </si>
  <si>
    <t>Switch damage or failure- Distribution</t>
  </si>
  <si>
    <t>18.f.</t>
  </si>
  <si>
    <t>Pole damage or failure - Distribution</t>
  </si>
  <si>
    <t>18.g.</t>
  </si>
  <si>
    <t>Insulator and brushing damage or failure - Distribution</t>
  </si>
  <si>
    <t>18.h.</t>
  </si>
  <si>
    <t>18.i.</t>
  </si>
  <si>
    <t>Voltage regulator / booster damage or failure - Distribution</t>
  </si>
  <si>
    <t>18.j.</t>
  </si>
  <si>
    <t>Recloser damage or failure - Distribution</t>
  </si>
  <si>
    <t>18.k.</t>
  </si>
  <si>
    <t>Anchor / guy damage or failure - Distribution</t>
  </si>
  <si>
    <t>18.l.</t>
  </si>
  <si>
    <t>Sectionalizer damage or failure - Distribution</t>
  </si>
  <si>
    <t>18.m.</t>
  </si>
  <si>
    <t>Connection device damage or failure - Distribution</t>
  </si>
  <si>
    <t>18.n.</t>
  </si>
  <si>
    <t>Transformer damage or failure - Distribution</t>
  </si>
  <si>
    <t>18.o.</t>
  </si>
  <si>
    <t>19. Wire-to-wire contact - Distribution</t>
  </si>
  <si>
    <t>19.a.</t>
  </si>
  <si>
    <t>20. Contamination - Distribution</t>
  </si>
  <si>
    <t>20.a.</t>
  </si>
  <si>
    <t>21. Utility work / Operation</t>
  </si>
  <si>
    <t>21.a.</t>
  </si>
  <si>
    <t>22. Vandalism / Theft - Distribution</t>
  </si>
  <si>
    <t>22.a.</t>
  </si>
  <si>
    <t>23. Other- Distribution</t>
  </si>
  <si>
    <t>23.a.</t>
  </si>
  <si>
    <t>24. Unknown- Distribution</t>
  </si>
  <si>
    <t>24.a.</t>
  </si>
  <si>
    <t>Outage - Transmission</t>
  </si>
  <si>
    <t>25. Contact from object - Transmission</t>
  </si>
  <si>
    <t>25.a.</t>
  </si>
  <si>
    <t>25.b.</t>
  </si>
  <si>
    <t>25.c.</t>
  </si>
  <si>
    <t>25.d.</t>
  </si>
  <si>
    <t>25.e.</t>
  </si>
  <si>
    <t>26. Equipment / facility failure - Transmission</t>
  </si>
  <si>
    <t>26.a.</t>
  </si>
  <si>
    <t>Capacitor bank damage or failure- Transmission</t>
  </si>
  <si>
    <t>26.b.</t>
  </si>
  <si>
    <t>Conductor damage or failure — Transmission</t>
  </si>
  <si>
    <t>26.c.</t>
  </si>
  <si>
    <t>Fuse damage or failure - Transmission</t>
  </si>
  <si>
    <t>26.d.</t>
  </si>
  <si>
    <t>26.e.</t>
  </si>
  <si>
    <t>Switch damage or failure- Transmission</t>
  </si>
  <si>
    <t>26.f.</t>
  </si>
  <si>
    <t>Pole damage or failure - Transmission</t>
  </si>
  <si>
    <t>26.g.</t>
  </si>
  <si>
    <t>Insulator and brushing damage or failure - Transmission</t>
  </si>
  <si>
    <t>26.h.</t>
  </si>
  <si>
    <t>26.i.</t>
  </si>
  <si>
    <t>Voltage regulator / booster damage or failure - Transmission</t>
  </si>
  <si>
    <t>26.j.</t>
  </si>
  <si>
    <t>Recloser damage or failure - Transmission</t>
  </si>
  <si>
    <t>26.k.</t>
  </si>
  <si>
    <t>Anchor / guy damage or failure - Transmission</t>
  </si>
  <si>
    <t>26.l.</t>
  </si>
  <si>
    <t>Sectionalizer damage or failure - Transmission</t>
  </si>
  <si>
    <t>26.m.</t>
  </si>
  <si>
    <t>Connection device damage or failure - Transmission</t>
  </si>
  <si>
    <t>26.n.</t>
  </si>
  <si>
    <t>Transformer damage or failure - Transmission</t>
  </si>
  <si>
    <t>26.o.</t>
  </si>
  <si>
    <t>27. Wire-to-wire contact - Transmission</t>
  </si>
  <si>
    <t>27.a.</t>
  </si>
  <si>
    <t>28. Contamination - Transmission</t>
  </si>
  <si>
    <t>28.a.</t>
  </si>
  <si>
    <t>29. Utility work / Operation</t>
  </si>
  <si>
    <t>29.a.</t>
  </si>
  <si>
    <t>30. Vandalism / Theft - Transmission</t>
  </si>
  <si>
    <t>30.a.</t>
  </si>
  <si>
    <t>31. Other- Transmission</t>
  </si>
  <si>
    <t>31.a.</t>
  </si>
  <si>
    <t>32. Unknown- Transmission</t>
  </si>
  <si>
    <t>32.a.</t>
  </si>
  <si>
    <t>Ignition - Distribution</t>
  </si>
  <si>
    <t>33. Contact from object - Distribution</t>
  </si>
  <si>
    <t>33.a.</t>
  </si>
  <si>
    <t># ignitions</t>
  </si>
  <si>
    <t>33.b.</t>
  </si>
  <si>
    <t>33.c.</t>
  </si>
  <si>
    <t>33.d.</t>
  </si>
  <si>
    <t>33.e.</t>
  </si>
  <si>
    <t>34. Equipment / facility failure - Distribution</t>
  </si>
  <si>
    <t>34.a.</t>
  </si>
  <si>
    <t>34.b.</t>
  </si>
  <si>
    <t>34.c.</t>
  </si>
  <si>
    <t>34.d.</t>
  </si>
  <si>
    <t>34.e.</t>
  </si>
  <si>
    <t>34.f.</t>
  </si>
  <si>
    <t>34.g.</t>
  </si>
  <si>
    <t>34.h.</t>
  </si>
  <si>
    <t>34.i.</t>
  </si>
  <si>
    <t>34.j.</t>
  </si>
  <si>
    <t>34.k.</t>
  </si>
  <si>
    <t>34.l.</t>
  </si>
  <si>
    <t>34.m.</t>
  </si>
  <si>
    <t>34.n.</t>
  </si>
  <si>
    <t>34.o.</t>
  </si>
  <si>
    <t>35. Wire-to-wire contact - Distribution</t>
  </si>
  <si>
    <t>35.a.</t>
  </si>
  <si>
    <t>36. Contamination - Distribution</t>
  </si>
  <si>
    <t>36.a.</t>
  </si>
  <si>
    <t>37. Utility work / Operation</t>
  </si>
  <si>
    <t>37.a.</t>
  </si>
  <si>
    <t>38. Vandalism / Theft - Distribution</t>
  </si>
  <si>
    <t>38.a.</t>
  </si>
  <si>
    <t>39. Other- Distribution</t>
  </si>
  <si>
    <t>39.a.</t>
  </si>
  <si>
    <t>40. Unknown- Distribution</t>
  </si>
  <si>
    <t>40.a.</t>
  </si>
  <si>
    <t>Ignition - Transmission</t>
  </si>
  <si>
    <t>41. Contact from object - Transmission</t>
  </si>
  <si>
    <t>41.a.</t>
  </si>
  <si>
    <t>41.b.</t>
  </si>
  <si>
    <t>41.c.</t>
  </si>
  <si>
    <t>41.d.</t>
  </si>
  <si>
    <t>41.e.</t>
  </si>
  <si>
    <t>42. Equipment / facility failure - Transmission</t>
  </si>
  <si>
    <t>42.a.</t>
  </si>
  <si>
    <t>42.b.</t>
  </si>
  <si>
    <t>42.c.</t>
  </si>
  <si>
    <t>42.d.</t>
  </si>
  <si>
    <t>42.e.</t>
  </si>
  <si>
    <t>42.f.</t>
  </si>
  <si>
    <t>42.g.</t>
  </si>
  <si>
    <t>42.h.</t>
  </si>
  <si>
    <t>42.i.</t>
  </si>
  <si>
    <t>42.j.</t>
  </si>
  <si>
    <t>42.k.</t>
  </si>
  <si>
    <t>42.l.</t>
  </si>
  <si>
    <t>42.m.</t>
  </si>
  <si>
    <t>42.n.</t>
  </si>
  <si>
    <t>42.o.</t>
  </si>
  <si>
    <t>43. Wire-to-wire contact - Transmission</t>
  </si>
  <si>
    <t>43.a.</t>
  </si>
  <si>
    <t>44. Contamination - Transmission</t>
  </si>
  <si>
    <t>44.a.</t>
  </si>
  <si>
    <t>45. Utility work / Operation</t>
  </si>
  <si>
    <t>45.a.</t>
  </si>
  <si>
    <t>46. Vandalism / Theft - Transmission</t>
  </si>
  <si>
    <t>46.a.</t>
  </si>
  <si>
    <t>47. Other- Transmission</t>
  </si>
  <si>
    <t>47.a.</t>
  </si>
  <si>
    <t>48. Unknown- Transmission</t>
  </si>
  <si>
    <t>48.a.</t>
  </si>
  <si>
    <t>Data from 2015 - 2019 should be actual numbers. 2020 - 2023 should be projected. In future submissions update projected numbers with actuals</t>
  </si>
  <si>
    <t>Number of ignitions by HFTD tier</t>
  </si>
  <si>
    <t>Projected ignitions by HFTD tier</t>
  </si>
  <si>
    <t>Table 7.2: Key recent and projected drivers of ignitions by HFTD region</t>
  </si>
  <si>
    <t>Non-HFTD</t>
  </si>
  <si>
    <t>HFTD Zone 1</t>
  </si>
  <si>
    <t>HFTD Tier 2</t>
  </si>
  <si>
    <t>HFTD Tier 3</t>
  </si>
  <si>
    <t>Ignition driver</t>
  </si>
  <si>
    <t>Are ignitions tracked for ignition driver? (yes / no)</t>
  </si>
  <si>
    <t>No data available for 2015</t>
  </si>
  <si>
    <t>2.i.</t>
  </si>
  <si>
    <t>2.j.</t>
  </si>
  <si>
    <t>2.k.</t>
  </si>
  <si>
    <t>2.l.</t>
  </si>
  <si>
    <t>2.m.</t>
  </si>
  <si>
    <t>2.n.</t>
  </si>
  <si>
    <t>2.o.</t>
  </si>
  <si>
    <t>BVES does not own or manage transmission lines/equipment rated at or above 65 kV.</t>
  </si>
  <si>
    <t>10.i.</t>
  </si>
  <si>
    <t>10.j.</t>
  </si>
  <si>
    <t>10.k.</t>
  </si>
  <si>
    <t>10.l.</t>
  </si>
  <si>
    <t>10.m.</t>
  </si>
  <si>
    <t>10.n.</t>
  </si>
  <si>
    <t>10.o.</t>
  </si>
  <si>
    <t>Table 8: State of service territory and utility equipment</t>
  </si>
  <si>
    <r>
      <t xml:space="preserve">1. State of service territory and equipment in </t>
    </r>
    <r>
      <rPr>
        <b/>
        <sz val="11"/>
        <color theme="1"/>
        <rFont val="Calibri"/>
        <family val="2"/>
        <scheme val="minor"/>
      </rPr>
      <t>urban</t>
    </r>
    <r>
      <rPr>
        <sz val="11"/>
        <color theme="1"/>
        <rFont val="Calibri"/>
        <family val="2"/>
        <scheme val="minor"/>
      </rPr>
      <t xml:space="preserve"> areas</t>
    </r>
  </si>
  <si>
    <t>Circuit miles (including WUI and non-WUI)</t>
  </si>
  <si>
    <t>Circuit miles</t>
  </si>
  <si>
    <t>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t>
  </si>
  <si>
    <t>Circuit miles in WUI</t>
  </si>
  <si>
    <t>Number of critical facilities (including WUI and non-WUI)</t>
  </si>
  <si>
    <t>Number of critical facilities</t>
  </si>
  <si>
    <t>Number of critical facilities in WUI</t>
  </si>
  <si>
    <t>Number of customers (including WUI and non-WUI)</t>
  </si>
  <si>
    <t>Number of customers</t>
  </si>
  <si>
    <t>Number of customers in WUI</t>
  </si>
  <si>
    <t>Number of customers belonging to access and functional needs populations (including WUI and non-WUI)</t>
  </si>
  <si>
    <t>Number of customers belonging to access and functional needs populations</t>
  </si>
  <si>
    <t>Number of customers belonging to access and functional needs populations in WUI</t>
  </si>
  <si>
    <t>Circuit miles of overhead transmission lines (including WUI and non-WUI)</t>
  </si>
  <si>
    <t>Circuit miles of overhead transmission lines</t>
  </si>
  <si>
    <t>BVES does not have any transmission circuits.</t>
  </si>
  <si>
    <t>Circuit miles of overhead transmission lines in WUI</t>
  </si>
  <si>
    <t>Circuit miles of overhead distribution lines (including WUI and non-WUI)</t>
  </si>
  <si>
    <t xml:space="preserve">Circuit miles of overhead distribution lines </t>
  </si>
  <si>
    <t>Circuit miles of overhead distribution lines in WUI</t>
  </si>
  <si>
    <t>1.m.</t>
  </si>
  <si>
    <t>Number of substations (including WUI and non-WUI)</t>
  </si>
  <si>
    <t>Number of substations</t>
  </si>
  <si>
    <t>1.n</t>
  </si>
  <si>
    <t>Number of substations in WUI</t>
  </si>
  <si>
    <t>1.o.</t>
  </si>
  <si>
    <t>Number of weather stations (including WUI and non-WUI)</t>
  </si>
  <si>
    <t>Number of weather stations</t>
  </si>
  <si>
    <t>1.p.</t>
  </si>
  <si>
    <t>Number of weather stations in WUI</t>
  </si>
  <si>
    <r>
      <t xml:space="preserve">2. State of service territory and equipment in </t>
    </r>
    <r>
      <rPr>
        <b/>
        <sz val="11"/>
        <color theme="1"/>
        <rFont val="Calibri"/>
        <family val="2"/>
        <scheme val="minor"/>
      </rPr>
      <t>rural</t>
    </r>
    <r>
      <rPr>
        <sz val="11"/>
        <color theme="1"/>
        <rFont val="Calibri"/>
        <family val="2"/>
        <scheme val="minor"/>
      </rPr>
      <t xml:space="preserve"> areas</t>
    </r>
  </si>
  <si>
    <t>2.n</t>
  </si>
  <si>
    <t>2.p.</t>
  </si>
  <si>
    <r>
      <t>3. State of service territory and equipment in</t>
    </r>
    <r>
      <rPr>
        <b/>
        <sz val="11"/>
        <color theme="1"/>
        <rFont val="Calibri"/>
        <family val="2"/>
        <scheme val="minor"/>
      </rPr>
      <t xml:space="preserve"> highly rural</t>
    </r>
    <r>
      <rPr>
        <sz val="11"/>
        <color theme="1"/>
        <rFont val="Calibri"/>
        <family val="2"/>
        <scheme val="minor"/>
      </rPr>
      <t xml:space="preserve"> areas</t>
    </r>
  </si>
  <si>
    <t>3.f.</t>
  </si>
  <si>
    <t>3.g.</t>
  </si>
  <si>
    <t>3.h.</t>
  </si>
  <si>
    <t>3.i.</t>
  </si>
  <si>
    <t>3.j.</t>
  </si>
  <si>
    <t>3.k.</t>
  </si>
  <si>
    <t>3.l.</t>
  </si>
  <si>
    <t>3.m.</t>
  </si>
  <si>
    <t>3.n</t>
  </si>
  <si>
    <t>3.o.</t>
  </si>
  <si>
    <t>3.p.</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</si>
  <si>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</si>
  <si>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 xml:space="preserve">For example, if 20 net overhead circuit miles are planned for addition by 2023, with 15 being added by 2022 and 5 more added by 2023, then report “15” for 2022 and “5” for 2023.  Do not report cumulative change across years. In this case, do not report “20” for 2023, but instead the number planned to be added for just that year, which is “5”. </t>
  </si>
  <si>
    <t>Actual</t>
  </si>
  <si>
    <t>Projected</t>
  </si>
  <si>
    <t>Table 9: Location of actual and planned utility equipment additions or removal year over year</t>
  </si>
  <si>
    <t>1. Planned utility equipment net addition (or removal) year over year - in urban areas</t>
  </si>
  <si>
    <t>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t>
  </si>
  <si>
    <t>2. Planned utility equipment net addition (or removal) year over year - in rural areas</t>
  </si>
  <si>
    <t>3. Planned utility equipment net addition (or removal) year over year - in highly rural areas</t>
  </si>
  <si>
    <t>In future submissions update planned upgrade numbers with actuals</t>
  </si>
  <si>
    <t>In the comments column on the far-right, enter the relevant program target(s) associated</t>
  </si>
  <si>
    <t>Table 10: Location of actual and planned utility infrastructure upgrades year over year</t>
  </si>
  <si>
    <t>1. Planned utility infrastructure upgrades year over year - in urban areas</t>
  </si>
  <si>
    <t>Circuit miles of overhead transmission lines planned for upgrades (including WUI and non-WUI)</t>
  </si>
  <si>
    <t>Circuit miles of overhead distribution lines planned for upgrades (including WUI and non-WUI)</t>
  </si>
  <si>
    <t>Circuit miles of overhead transmission lines planned for upgrades in WUI</t>
  </si>
  <si>
    <t>Circuit miles of overhead distribution lines planned for upgrades in WUI</t>
  </si>
  <si>
    <t>Number of substations planned for upgrades (including WUI and non-WUI)</t>
  </si>
  <si>
    <t>Number of substations planned for upgrades in WUI</t>
  </si>
  <si>
    <t>Number of weather stations planned for upgrades (including WUI and non-WUI)</t>
  </si>
  <si>
    <t>Number of weather stations planned for upgrades in WUI</t>
  </si>
  <si>
    <t>2. Planned utility infrastructure upgrades year over year - in rural areas</t>
  </si>
  <si>
    <t>3. Planned utility infrastructure upgrades year over year - in highly rural areas</t>
  </si>
  <si>
    <t>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determined as rural, but may be revised due to calibration of coordinates at a future date.
BVES plans to harden bare wire on 34.5kV lines with 4.3 circuit miles of hardening per year. The planned projects are reported under "Rural" for the Q4 QDR submission.</t>
  </si>
  <si>
    <t>"PSPS" = Public Safety Power Shutoff</t>
  </si>
  <si>
    <t>Table 11: Recent use of PSPS and other PSPS metrics</t>
  </si>
  <si>
    <t>1. Recent use of PSPS</t>
  </si>
  <si>
    <t>Frequency of PSPS events (total)</t>
  </si>
  <si>
    <t>Number of instances where utility operating protocol requires de-energization of a circuit or portion thereof to reduce ignition probability, per year</t>
  </si>
  <si>
    <t>Scope of PSPS events (total)</t>
  </si>
  <si>
    <t>Circuit-events, measured in number of events multiplied by number of circuits de-energized per year</t>
  </si>
  <si>
    <t>Duration of PSPS events (total)</t>
  </si>
  <si>
    <t>Customer hours per year</t>
  </si>
  <si>
    <t>2. Customer hours of PSPS and other outages</t>
  </si>
  <si>
    <t>Customer hours of planned outages including PSPS (total)</t>
  </si>
  <si>
    <t>Total customer hours of planned outages per year</t>
  </si>
  <si>
    <t>Customer Count:
2016 - 23876
2017 - 23975
2018 - 24296
2019 - 24366
2020 - 24446
2021 - 21097
Quarterly average of years 2018 and 2019 for projected values.</t>
  </si>
  <si>
    <t>Customer hours of unplanned outages, not including PSPS (total)</t>
  </si>
  <si>
    <t>Total customer hours of unplanned outages per year</t>
  </si>
  <si>
    <t>Quarterly average of years 2018 and 2019 for projected values.</t>
  </si>
  <si>
    <t>System Average Interruption Duration Index (SAIDI) (including PSPS)</t>
  </si>
  <si>
    <t>SAIDI index value = sum of all interruptions in time period where each interruption is defined as sum(duration of interruption * # of customer interruptions) / Total number of customers served</t>
  </si>
  <si>
    <t>System Average Interruption Duration Index (SAIDI) (excluding PSPS)</t>
  </si>
  <si>
    <t>System Average Interruption Frequency Index (SAIFI) (including PSPS)</t>
  </si>
  <si>
    <t>SAIFI index value = sum of all interruptions in time period where each interruption is defined as (total # of customer interruptions) / (total # of customers served)</t>
  </si>
  <si>
    <t>System Average Interruption Frequency Index (SAIFI) (excluding PSPS)</t>
  </si>
  <si>
    <t>3. Critical infrastructure impacted by PSPS</t>
  </si>
  <si>
    <t>Critical infrastructure impacted by PSPS</t>
  </si>
  <si>
    <t>Number of critical infrastructure (in accordance with D.19-05-042) locations impacted per hour multiplied by hours offline per year</t>
  </si>
  <si>
    <t>4. Community outreach of PSPS metrics</t>
  </si>
  <si>
    <t># of customers impacted by PSPS</t>
  </si>
  <si>
    <t xml:space="preserve"># of customers impacted by PSPS (if multiple PSPS events impact the same customer, count each event as a separate customer) </t>
  </si>
  <si>
    <t>4.b.</t>
  </si>
  <si>
    <t># of medical baseline customers impacted by PSPS</t>
  </si>
  <si>
    <t>4.c.</t>
  </si>
  <si>
    <t># of customers notified prior to initiation of PSPS event</t>
  </si>
  <si>
    <t xml:space="preserve"># of customers notified of PSPS event prior to initiation (if multiple PSPS events impact the same customer, count each event in which customer was notified as a separate customer) </t>
  </si>
  <si>
    <t>4.d.</t>
  </si>
  <si>
    <t># of medical baseline customers notified prior to initiation of PSPS event</t>
  </si>
  <si>
    <t>4.e.</t>
  </si>
  <si>
    <t>% of customers notified prior to a PSPS event impacting them</t>
  </si>
  <si>
    <t>=4.a. / 4.c.</t>
  </si>
  <si>
    <t>4.f.</t>
  </si>
  <si>
    <t>% of medical baseline customers notified prior to a PSPS event impacting them</t>
  </si>
  <si>
    <t>5. Other PSPS metrics</t>
  </si>
  <si>
    <t>Number of PSPS de-energizations</t>
  </si>
  <si>
    <t>Number of de-energizations</t>
  </si>
  <si>
    <t>Number of customers located on de-energized circuit</t>
  </si>
  <si>
    <t>5.c.</t>
  </si>
  <si>
    <t>Customer hours of PSPS per RFW OH circuit mile day</t>
  </si>
  <si>
    <t>=1.c. / RFW OH circuit mile days in time period</t>
  </si>
  <si>
    <t>5.d.</t>
  </si>
  <si>
    <t>Frequency of PSPS events (total) - High Wind Warning wind conditions</t>
  </si>
  <si>
    <t>Events over time period that overlapped with a High Wind Warning as defined by the National Weather Service</t>
  </si>
  <si>
    <t>5.e.</t>
  </si>
  <si>
    <t>Scope of PSPS events (total) - High Wind Warning wind conditions</t>
  </si>
  <si>
    <t>Estimated customers impacted over time period that overlapped with a High Wind Warning as defined by the National Weather Service</t>
  </si>
  <si>
    <t>5.f.</t>
  </si>
  <si>
    <t>Duration of PSPS events (total) - High Wind Warning wind conditions</t>
  </si>
  <si>
    <t>Customer hours over time period that overlapped with a High Wind Warning as defined by the National Weather Service</t>
  </si>
  <si>
    <t>Risk-Spend-Efficiency (RSE) is defined as "An estimate of the cost-effectiveness of initiative, calculated by dividing the mitigation risk reduction benefit by the mitigation cost estimate based on the full set of risk reduction benefits estimated from the incurred costs."</t>
  </si>
  <si>
    <t>CAPEX = Capital expenditure; OPEX = Operating expenditure. 
In future submissions update planned spend, line miles treated, RSE, etc. with updated projections and actuals. Additional instructions can be found in QR information.</t>
  </si>
  <si>
    <t>Table 12: Mitigation initiative financials</t>
  </si>
  <si>
    <t>CAPEX ($ thousands)</t>
  </si>
  <si>
    <t>OPEX ($ thousands)</t>
  </si>
  <si>
    <t>Line miles to be treated</t>
  </si>
  <si>
    <t>Alternative units (if used)</t>
  </si>
  <si>
    <t>WMP Table # / Category</t>
  </si>
  <si>
    <t>WMP Initiative #</t>
  </si>
  <si>
    <t>Initative activity</t>
  </si>
  <si>
    <t>Primary driver targeted</t>
  </si>
  <si>
    <t>Secondary driver  targeted</t>
  </si>
  <si>
    <t>Year initiated</t>
  </si>
  <si>
    <t>Estimated RSE in non-HFTD region</t>
  </si>
  <si>
    <t>Estimated RSE in HFTD Zone 1</t>
  </si>
  <si>
    <t>Estimated RSE in HFTD Tier 2</t>
  </si>
  <si>
    <t>Estimated RSE in HFTD Tier 3</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</si>
  <si>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</si>
  <si>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</si>
  <si>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</si>
  <si>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</si>
  <si>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</si>
  <si>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Alternative units in which initiative is reported (if not line miles); still required to report line miles</t>
  </si>
  <si>
    <t>7.3.1.1.</t>
  </si>
  <si>
    <t xml:space="preserve">A summarized risk map that shows the overall ignition probability and estimated wildfire consequence along the electric lines and equipment  </t>
  </si>
  <si>
    <t>WMP Memorandum Account</t>
  </si>
  <si>
    <t>Exceeding Compliance</t>
  </si>
  <si>
    <t>GO 95</t>
  </si>
  <si>
    <t>Percent of Progress on Risk Mapping Product Development</t>
  </si>
  <si>
    <r>
      <t>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 summarized risk map showing the overall ignition probability and estimated wildfire consequence, or match drop simulations, along electric lines and equipment. Within a future filing, BVES will develop a summarized risk map showing the overall ignition probability and estimated wildfire consequence along electric lines and equipment. This has been completed as of Q4 2021.</t>
    </r>
    <r>
      <rPr>
        <b/>
        <sz val="10"/>
        <rFont val="Calibri"/>
        <family val="2"/>
        <scheme val="minor"/>
      </rPr>
      <t xml:space="preserve">
</t>
    </r>
    <r>
      <rPr>
        <sz val="9"/>
        <rFont val="Calibri"/>
        <family val="2"/>
        <scheme val="minor"/>
      </rPr>
      <t xml:space="preserve">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</si>
  <si>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7.3.1.2.</t>
  </si>
  <si>
    <t xml:space="preserve">Climate-driven risk map and modelling based on various relevant weather scenarios </t>
  </si>
  <si>
    <t>7.3.1.3.</t>
  </si>
  <si>
    <t xml:space="preserve">Ignition probability mapping showing the probability of ignition along the electric lines and equipment  </t>
  </si>
  <si>
    <t>7.3.1.4.</t>
  </si>
  <si>
    <t xml:space="preserve">Initiative mapping and estimation of wildfire and PSPS risk-reduction impact </t>
  </si>
  <si>
    <t>7.3.1.5.</t>
  </si>
  <si>
    <t xml:space="preserve">Match drop simulations showing the potential wildfire consequence of ignitions that occur along the electric lines and equipment  </t>
  </si>
  <si>
    <t>7.3.2.1.</t>
  </si>
  <si>
    <t xml:space="preserve">Advanced weather monitoring and weather stations </t>
  </si>
  <si>
    <t>GRC</t>
  </si>
  <si>
    <t>WMP Memorandum Account and GRC</t>
  </si>
  <si>
    <t>In Compliance</t>
  </si>
  <si>
    <t># of Weather Stations Installed</t>
  </si>
  <si>
    <r>
      <rPr>
        <b/>
        <sz val="9"/>
        <rFont val="Calibri"/>
        <family val="2"/>
        <scheme val="minor"/>
      </rPr>
      <t>Project Overview: Install 2 weather stations in 2021.</t>
    </r>
    <r>
      <rPr>
        <sz val="9"/>
        <rFont val="Calibri"/>
        <family val="2"/>
        <scheme val="minor"/>
      </rPr>
      <t xml:space="preserve">  Allows BVES to prepare response ahead of time and take precautionary and/or advanced action.  Also, allows BVES to validate actual conditions in the field such as before and after PSPS events.
</t>
    </r>
    <r>
      <rPr>
        <b/>
        <sz val="9"/>
        <rFont val="Calibri"/>
        <family val="2"/>
        <scheme val="minor"/>
      </rPr>
      <t>N/As:</t>
    </r>
    <r>
      <rPr>
        <sz val="9"/>
        <rFont val="Calibri"/>
        <family val="2"/>
        <scheme val="minor"/>
      </rPr>
      <t xml:space="preserve">
Bear Valley Electric Service has not calculated RSE values that differentiate between HFTD Tier 2 and Tier 3. Over the next period covering the WMP comprehensive update, BVES will make adjustments to its risk models to produce precise values. BVES' service territory is mostly HFTD Tier 2 with some HFTD Tier 3. For this filing, BVES has duplicated the RSE value for each cell.
</t>
    </r>
    <r>
      <rPr>
        <i/>
        <sz val="9"/>
        <rFont val="Calibri"/>
        <family val="2"/>
        <scheme val="minor"/>
      </rPr>
      <t xml:space="preserve">
"Line miles treated" </t>
    </r>
    <r>
      <rPr>
        <sz val="9"/>
        <rFont val="Calibri"/>
        <family val="2"/>
        <scheme val="minor"/>
      </rPr>
      <t>will not apply to this entry as this is a system-wide initaitive for BVES.</t>
    </r>
  </si>
  <si>
    <t>7.3.2.2.</t>
  </si>
  <si>
    <t xml:space="preserve">Continuous monitoring sensors </t>
  </si>
  <si>
    <t># of HD cameras installed</t>
  </si>
  <si>
    <r>
      <rPr>
        <b/>
        <sz val="9"/>
        <rFont val="Calibri"/>
        <family val="2"/>
        <scheme val="minor"/>
      </rPr>
      <t>Project Overview:</t>
    </r>
    <r>
      <rPr>
        <sz val="9"/>
        <rFont val="Calibri"/>
        <family val="2"/>
        <scheme val="minor"/>
      </rPr>
      <t xml:space="preserve"> Install ALERT Wildfire HD Cameras throughout the service area allowing rapid detection and direction of first responders to any fires.
</t>
    </r>
    <r>
      <rPr>
        <b/>
        <sz val="9"/>
        <rFont val="Calibri"/>
        <family val="2"/>
        <scheme val="minor"/>
      </rPr>
      <t>N/As:</t>
    </r>
    <r>
      <rPr>
        <sz val="9"/>
        <rFont val="Calibri"/>
        <family val="2"/>
        <scheme val="minor"/>
      </rPr>
      <t xml:space="preserve">
</t>
    </r>
    <r>
      <rPr>
        <i/>
        <sz val="9"/>
        <rFont val="Calibri"/>
        <family val="2"/>
        <scheme val="minor"/>
      </rPr>
      <t>"Line miles treated"</t>
    </r>
    <r>
      <rPr>
        <sz val="9"/>
        <rFont val="Calibri"/>
        <family val="2"/>
        <scheme val="minor"/>
      </rPr>
      <t xml:space="preserve">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</si>
  <si>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Situational Awareness Hardware Program / / Remote Sensor Technology
This is a prgram that is still under evaluation by BVES</t>
  </si>
  <si>
    <t>7.3.2.3.</t>
  </si>
  <si>
    <t xml:space="preserve">Fault indicators for detecting faults on electric lines and equipment  </t>
  </si>
  <si>
    <t>Determine Plan for Fault Indicators</t>
  </si>
  <si>
    <t>BVES is monitoring Down wire Detection Technology and once the technology is ready for field use, BVES will develop a Down Wire Detection Installment Program in future WMPs.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</si>
  <si>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7.3.2.4.</t>
  </si>
  <si>
    <t xml:space="preserve">Forecast of a fire risk index, fire potential index, or similar  </t>
  </si>
  <si>
    <t xml:space="preserve">Bear Valley Electric Service has not established a plan to develop a forecast of a fire risk index, fire potential index, or similar beyond that which it has communicated in its 2019 and 2020 WMPs at this time. This will be considered for the scope of work addressing risk modeling tools starting mid-2021 to 2022.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BVES's Subject Matter Expert evaluates the frequency of potential ignition events versus a set of impact categories (reliability, compliance, quality of service, safety and environmental) to develop total risk impact and scores.
In addition, no specific incremental  spend has been identified for this initiative.  Bear Valley Electric Service does not have a proprietary model or methodology for evaluating the potential impact of ignitions. </t>
  </si>
  <si>
    <t>7.3.2.5.</t>
  </si>
  <si>
    <t xml:space="preserve">Personnel monitoring areas of electric lines and equipment in elevated fire risk conditions  </t>
  </si>
  <si>
    <t xml:space="preserve">During high fire threat weather that could lead to PSPS events, BVES does deploy crews to monitor conditions in the field, in the high threat areas.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t>
  </si>
  <si>
    <t>7.3.2.6.</t>
  </si>
  <si>
    <t xml:space="preserve">Weather forecasting and estimating impacts on electric lines and equipment  </t>
  </si>
  <si>
    <t>ESRB-8</t>
  </si>
  <si>
    <t>Project. Installs complete Distribution Management Control Center with the following equipment and applications that provide full information capabilities available to Distribution decision makers relevant to the following functional areas: (1) Energy Resources (2) T&amp;D Assets (3) SCADA, Outage Management System &amp; GIS Other Applications (4) Weather Information (5) HD Cameras (6) Media access (Internet, BVES Website &amp; Social Media, Local Radio, TV, etc. (7) Communications Equipment and (8) Dispatch services.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</si>
  <si>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7.3.3.1.</t>
  </si>
  <si>
    <t xml:space="preserve">Capacitor maintenance and replacement program  </t>
  </si>
  <si>
    <r>
      <t xml:space="preserve">Bear Valley Electric Service has 25 capacitor locations and maintenance and replacement is included in the company's standard inspection, maintenance, and replacement protocols. The capacitors are fixed (either on service or off service) and part of our Overhead Facility Patrol and Inspection program objectives is to ensure they are not leaking or visually damaged. 
N/As:
</t>
    </r>
    <r>
      <rPr>
        <b/>
        <sz val="9"/>
        <rFont val="Calibri"/>
        <family val="2"/>
        <scheme val="minor"/>
      </rPr>
      <t xml:space="preserve">Col Q: "General Operations"
</t>
    </r>
    <r>
      <rPr>
        <sz val="9"/>
        <rFont val="Calibri"/>
        <family val="2"/>
        <scheme val="minor"/>
      </rPr>
      <t>"Line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</si>
  <si>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7.3.3.2.</t>
  </si>
  <si>
    <t xml:space="preserve">Circuit breaker maintenance and installation to de-energize lines upon detecting a fault  </t>
  </si>
  <si>
    <r>
      <t xml:space="preserve">Circuit breakers are generally installed for all distribution circuits to detect fault current and protect equipment in the event that a fault is detected. 
Circuit breaker replacement and maintenance is included in the company’s standard inspection, maintenance, and replacement protocols. Any enhanced inspections or accelerated correction timeframe/replacements are captured in Asset management and inspections under Section 7.3 of the WMP. Installation of system automation equipment.
N/As:
</t>
    </r>
    <r>
      <rPr>
        <b/>
        <sz val="9"/>
        <rFont val="Calibri"/>
        <family val="2"/>
        <scheme val="minor"/>
      </rPr>
      <t xml:space="preserve">Col Q: "General Operations"
</t>
    </r>
    <r>
      <rPr>
        <sz val="9"/>
        <rFont val="Calibri"/>
        <family val="2"/>
        <scheme val="minor"/>
      </rPr>
      <t>"Line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</si>
  <si>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7.3.3.3.1</t>
  </si>
  <si>
    <t xml:space="preserve">Covered conductor installation  </t>
  </si>
  <si>
    <t>Covered Conductor Project - (4kV &amp; 34 kV Systems)
2019 and 2020 costs include the Covered Conductor Replacement Pilot Program and the Covered Conductor Wrap Pilot Program. Program replaces all 205.2 line miles of 34.5 kV overhead sub-transmission lines (beginning in 2020) and 4 kV distribution lines (beginning in 2021) with covered wire over a 6-year period, 2020-2026.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</si>
  <si>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7.3.3.3.2</t>
  </si>
  <si>
    <t>Covered Conductor Pilot Program
2020 and 2021 costs include the Covered Conductor Replacement Pilot Program and the Covered Conductor Wrap Pilot Program. Program replaces all 205.2 line miles of 34.5 kV overhead sub-transmission lines (beginning in 2020) and 4 kV distribution lines (beginning in 2021) with covered wire over a 6-year period, 2020-2026.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</si>
  <si>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7.3.3.3.3</t>
  </si>
  <si>
    <t>Covered Conductor Project - Radford Line
2021 and 2020 costs include the Covered Conductor Replacement Pilot Program and the Covered Conductor Wrap Pilot Program. Program replaces all 205.2 line miles of 34.5 kV overhead sub-transmission lines (beginning in 2020) and 4 kV distribution lines (beginning in 2021) with covered wire over a 6-year period, 2020-2026.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</si>
  <si>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7.3.3.4.</t>
  </si>
  <si>
    <t xml:space="preserve">Covered conductor maintenance </t>
  </si>
  <si>
    <r>
      <t xml:space="preserve">BVES will continue to evaluate covered conductor maintenance initiatives specific to wildfire mitigation. 
N/As:
</t>
    </r>
    <r>
      <rPr>
        <b/>
        <sz val="9"/>
        <rFont val="Calibri"/>
        <family val="2"/>
        <scheme val="minor"/>
      </rPr>
      <t xml:space="preserve">Col Q: "General Operations"
</t>
    </r>
    <r>
      <rPr>
        <sz val="9"/>
        <rFont val="Calibri"/>
        <family val="2"/>
        <scheme val="minor"/>
      </rPr>
      <t>"Line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</si>
  <si>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7.3.3.5.</t>
  </si>
  <si>
    <t xml:space="preserve">Crossarm maintenance, repair, and replacement  </t>
  </si>
  <si>
    <r>
      <t xml:space="preserve">Routine crossarm maintenance, repair, and replacement are included in the company’s standard inspection and correction programs, with an accelerated timeline for correction under the company’s Inspection program improvement
N/As:
</t>
    </r>
    <r>
      <rPr>
        <b/>
        <sz val="9"/>
        <rFont val="Calibri"/>
        <family val="2"/>
        <scheme val="minor"/>
      </rPr>
      <t>Col Q: "General Operations"</t>
    </r>
    <r>
      <rPr>
        <sz val="9"/>
        <rFont val="Calibri"/>
        <family val="2"/>
        <scheme val="minor"/>
      </rPr>
      <t xml:space="preserve">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</si>
  <si>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7.3.3.6.1</t>
  </si>
  <si>
    <t xml:space="preserve">Distribution pole replacement and reinforcement, including with composite poles  </t>
  </si>
  <si>
    <t>D. 19-08-027</t>
  </si>
  <si>
    <t>Number of Poles Replaced or Remidiated as a result of Failed Assessment</t>
  </si>
  <si>
    <t>Test all poles to loading standards, GO95 requirements, intrusive inspection criteria and age and then, replaces or remediates non-compliant poles.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</si>
  <si>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7.3.3.6.2</t>
  </si>
  <si>
    <t>Covered Conductor Project - Radford Line</t>
  </si>
  <si>
    <t>7.3.3.6.3</t>
  </si>
  <si>
    <t>Number of Poles Hardened</t>
  </si>
  <si>
    <t>Evacuation Route Hardening Program - Pilot</t>
  </si>
  <si>
    <t>7.3.3.6.4</t>
  </si>
  <si>
    <t>Evacuation Route Hardening Program</t>
  </si>
  <si>
    <t>7.3.3.7.</t>
  </si>
  <si>
    <t xml:space="preserve">Expulsion fuse replacement  </t>
  </si>
  <si>
    <t xml:space="preserve">R. 18-10-007 </t>
  </si>
  <si>
    <t>Number of Fuses Replaced</t>
  </si>
  <si>
    <t>Replaces all conventional (expulsion) fuses with current limiting (ELF) and electronic fuses (Fuse TripSavers).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</si>
  <si>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7.3.3.8.</t>
  </si>
  <si>
    <t xml:space="preserve">Grid topology improvements to mitigate or reduce PSPS events  </t>
  </si>
  <si>
    <t>Bear Valley Electric Service does not have a specific wildfire mitigation grid design and system hardening initiative focused on grid topology improvements to mitigate or reduce PSPS events in addition to those described elsewhere in Table 12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</si>
  <si>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7.3.3.9.1</t>
  </si>
  <si>
    <t xml:space="preserve">Installation of system automation equipment </t>
  </si>
  <si>
    <t>Yearly Percent of Overall Program Target</t>
  </si>
  <si>
    <t>Install grid automation. Fully instruments and automates BVES grid. Consists of installing a service area wide network operating on a SCADA system, substation automation, remote fault indicators, remote metering and power sensors and remote switching equipment to enable BVES to significantly improve its capability to detect and isolate faults rapidly before ever rolling out a crew.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Units - Yearly Percent of Overall Program Target</t>
  </si>
  <si>
    <t>7.3.3.9.2</t>
  </si>
  <si>
    <t>Fault Isolation Localization and Service Restoration (FLISR)</t>
  </si>
  <si>
    <t>7.3.3.10.</t>
  </si>
  <si>
    <t xml:space="preserve">Maintenance, repair, and replacement of connectors, including hotline clamps  </t>
  </si>
  <si>
    <r>
      <t xml:space="preserve">N/As:
</t>
    </r>
    <r>
      <rPr>
        <b/>
        <sz val="9"/>
        <rFont val="Calibri"/>
        <family val="2"/>
        <scheme val="minor"/>
      </rPr>
      <t>Col Q: "General Operations"</t>
    </r>
    <r>
      <rPr>
        <sz val="9"/>
        <rFont val="Calibri"/>
        <family val="2"/>
        <scheme val="minor"/>
      </rPr>
      <t xml:space="preserve">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</si>
  <si>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7.3.3.11.</t>
  </si>
  <si>
    <t xml:space="preserve">Mitigation of impact on customers and other residents affected during PSPS event  </t>
  </si>
  <si>
    <t>Bear Valley Electric Service does not have specific wildfire mitigation grid design and system hardening initiatives focused on mitigation of impact on customers and other residents affected during PSPS events
Both of these programs are combined as relevant grid topology improvements pertaining to grid design and system hardening that reduce PSPS events inherently also mitigate the impact on customers. Furthermore, BVES’s additional programs or efforts to mitigate the impact on customers and other residents affected during a PSPS event are captured later in this Table (12)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</si>
  <si>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7.3.3.12.</t>
  </si>
  <si>
    <t xml:space="preserve">Other corrective action  </t>
  </si>
  <si>
    <t>Safety &amp; Technical Upgrades of Substations</t>
  </si>
  <si>
    <t>Tree Attachment Removal Program (TARP)</t>
  </si>
  <si>
    <t>Evacuation Route Hardening - cost accounting under 7.3.3.3</t>
  </si>
  <si>
    <t>7.3.3.13.</t>
  </si>
  <si>
    <t xml:space="preserve">Pole loading infrastructure hardening and replacement program based on pole loading assessment program </t>
  </si>
  <si>
    <t>"Line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</si>
  <si>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7.3.3.14.</t>
  </si>
  <si>
    <t xml:space="preserve">Transformers maintenance and replacement  </t>
  </si>
  <si>
    <r>
      <rPr>
        <b/>
        <sz val="9"/>
        <rFont val="Calibri"/>
        <family val="2"/>
        <scheme val="minor"/>
      </rPr>
      <t>Col Q: "General Operations"</t>
    </r>
    <r>
      <rPr>
        <sz val="9"/>
        <rFont val="Calibri"/>
        <family val="2"/>
        <scheme val="minor"/>
      </rPr>
      <t xml:space="preserve">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r>
  </si>
  <si>
    <t>7.3.3.15.</t>
  </si>
  <si>
    <t xml:space="preserve">Transmission tower maintenance and replacement  </t>
  </si>
  <si>
    <t xml:space="preserve">Bear Valley Electric Service does not have a specific wildfire mitigation grid design and system hardening initiative focused on transmission tower maintenance and replacement because BVES does not own any transmission. </t>
  </si>
  <si>
    <t>7.3.3.16.</t>
  </si>
  <si>
    <t xml:space="preserve">Undergrounding of electric lines and/or equipment  </t>
  </si>
  <si>
    <t>7.3.3.17.</t>
  </si>
  <si>
    <t xml:space="preserve">Updates to grid topology to minimize risk of ignition in HFTDs  </t>
  </si>
  <si>
    <t>Other grid design and system hardening programs include, as a component, grid topology improvements to minimize the risk of ignition in the HFTD. BVES recognizes that it is challenging to mitigate wildfire risk through grid topology changes alone and therefore focuses more on augmentation of existing circuitry through system hardening efforts .</t>
  </si>
  <si>
    <t>7.3.4.1.</t>
  </si>
  <si>
    <t xml:space="preserve">Detailed inspections of distribution electric lines and equipment  </t>
  </si>
  <si>
    <t>7.3.4.2.</t>
  </si>
  <si>
    <t xml:space="preserve">Detailed inspections of transmission electric lines and equipment  </t>
  </si>
  <si>
    <t xml:space="preserve">Bear Valley Electric Service does not have any transmission lines or equipment as all of BVES's lines are below 65 kV. </t>
  </si>
  <si>
    <t>7.3.4.3.</t>
  </si>
  <si>
    <t xml:space="preserve">Improvement of inspections </t>
  </si>
  <si>
    <t>GO 95; GO 165</t>
  </si>
  <si>
    <t>Improvements of Bear Valley Electric Service's inspections have already been captured in other initiatives</t>
  </si>
  <si>
    <t>7.3.4.4.</t>
  </si>
  <si>
    <t xml:space="preserve">Infrared inspections of distribution electric lines and equipment  </t>
  </si>
  <si>
    <t>Go 95</t>
  </si>
  <si>
    <t>Contract Exacter Services. Conduct survey of BVES overhead system on 3-year cycle using infrared, ultrasonic and EMI sensors. Approximately 1/3 of OH system surveyed each year.” to read: “Contract Exacter Services. Conducted survey of BVES overhead system using infrared, ultrasonic and EMI sensors.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</si>
  <si>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7.3.4.5.</t>
  </si>
  <si>
    <t xml:space="preserve">Infrared inspections of transmission electric lines and equipment  </t>
  </si>
  <si>
    <t>7.3.4.6.</t>
  </si>
  <si>
    <t xml:space="preserve">Intrusive pole inspections  </t>
  </si>
  <si>
    <t>Test all poles to loading standards, GO95 requirements, intrusive inspection criteria and age and then, replaces or remediates non-compliant poles. Covered under 7.3.3.6. and 7.3.3.13 as the primary.</t>
  </si>
  <si>
    <t>7.3.4.7.</t>
  </si>
  <si>
    <t xml:space="preserve">LiDAR inspections of distribution electric lines and equipment </t>
  </si>
  <si>
    <t>Conduct LiDAR surveys of BVES overhead system on a semi-annual basis.
N/As: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</si>
  <si>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7.3.4.8.</t>
  </si>
  <si>
    <t xml:space="preserve">LiDAR inspections of transmission electric lines and equipment </t>
  </si>
  <si>
    <t>7.3.4.9.1</t>
  </si>
  <si>
    <t xml:space="preserve">Other discretionary inspection of distribution electric lines and equipment, beyond inspections mandated by rules and regulations  </t>
  </si>
  <si>
    <t xml:space="preserve">BVES has a contract with a supplier t conduct annual 3rd Part Ground Patrols. </t>
  </si>
  <si>
    <t>7.3.4.9.2</t>
  </si>
  <si>
    <t>BVES will be contracting for UAV HD Imagery in 2021</t>
  </si>
  <si>
    <t>7.3.4.10.</t>
  </si>
  <si>
    <t xml:space="preserve">Other discretionary inspection of transmission electric lines and </t>
  </si>
  <si>
    <t>7.3.4.11.</t>
  </si>
  <si>
    <t>Patrol inspections of distribution electric lines and equipment  (combined with Detailed Inspection Costs)</t>
  </si>
  <si>
    <t>7.3.4.12.</t>
  </si>
  <si>
    <t xml:space="preserve">Patrol inspections of transmission electric lines and equipment  </t>
  </si>
  <si>
    <t>7.3.4.13.</t>
  </si>
  <si>
    <t xml:space="preserve">Pole loading assessment program to determine safety factor  </t>
  </si>
  <si>
    <t>Bear Valley Electric Service's wildfire mitigation asset management and inspections pole loading assessment program to determine safety factor is fully captured in 7.3.4.6. Intrusive pole inspections and 7.3.3.13 as the primary</t>
  </si>
  <si>
    <t>7.3.4.14.</t>
  </si>
  <si>
    <t xml:space="preserve">Quality assurance / quality control of inspections  </t>
  </si>
  <si>
    <t>General initiative and best practices applied to and accounted for in other relevant initiatives</t>
  </si>
  <si>
    <t>7.3.4.15.</t>
  </si>
  <si>
    <t xml:space="preserve">Substation inspections  </t>
  </si>
  <si>
    <t>Number of Monthly Sustations Inspected</t>
  </si>
  <si>
    <t>Bear Valley Electric Service's substation inspections are fully captured in 7.3.4.11. Patrol inspections of distribution electric lines and equipment</t>
  </si>
  <si>
    <t>7.3.5.1.</t>
  </si>
  <si>
    <t xml:space="preserve">Additional efforts to manage community and environmental impacts </t>
  </si>
  <si>
    <t>7.3.5.2.</t>
  </si>
  <si>
    <t xml:space="preserve">Detailed inspections of vegetation 
around distribution electric lines and equipment 
</t>
  </si>
  <si>
    <t>D.19-08-027</t>
  </si>
  <si>
    <t>GO-95</t>
  </si>
  <si>
    <t>Increases vegetation clearances, criterial for tree removals, and eliminates overhang on sub-transmission.  These are above the 2017 baseline vegetation clearances that were in effect before CPUC Decision 17-12-024 was adopted.</t>
  </si>
  <si>
    <t>7.3.5.3.</t>
  </si>
  <si>
    <t xml:space="preserve">Detailed inspections of vegetation 
around transmission electric lines and equipment 
</t>
  </si>
  <si>
    <t>7.3.5.4.</t>
  </si>
  <si>
    <t xml:space="preserve">Emergency response vegetation management due to red flag warning or other urgent conditions   </t>
  </si>
  <si>
    <t>7.3.5.5.</t>
  </si>
  <si>
    <t xml:space="preserve">Fuel management and reduction of “slash” from vegetation management activities </t>
  </si>
  <si>
    <t>7.3.5.6.</t>
  </si>
  <si>
    <t>7.3.5.7.</t>
  </si>
  <si>
    <t xml:space="preserve">LiDAR inspections of vegetation around distribution electric lines and equipment </t>
  </si>
  <si>
    <t>Bear Valley Electric Service's LiDAR inspections of vegetation around distribution electric lines and equipment are captured in LiDAR inspections of distribution electric lines and equipment.</t>
  </si>
  <si>
    <t>7.3.5.8.</t>
  </si>
  <si>
    <t xml:space="preserve">LiDAR inspections of vegetation around transmission electric lines and equipment 
</t>
  </si>
  <si>
    <t>7.3.5.9.1</t>
  </si>
  <si>
    <t xml:space="preserve">Other discretionary inspections of vegetation around distribution electric lines and equipment </t>
  </si>
  <si>
    <t>7.3.5.9.2</t>
  </si>
  <si>
    <t>7.3.5.10.</t>
  </si>
  <si>
    <t xml:space="preserve">Other discretionary inspections of vegetation around transmission electric lines and equipment 
</t>
  </si>
  <si>
    <t>7.3.5.11.</t>
  </si>
  <si>
    <t xml:space="preserve">Patrol inspections of vegetation around distribution electric lines and equipment </t>
  </si>
  <si>
    <t>Bear Valley Electric Service's patrol inspections of vegetation around distribution electric lines and equipment are fully captured in Detailed inspection of vegetation around distribution electric lines and equipment and Patrol inspections of distribution electric lines and equipment.</t>
  </si>
  <si>
    <t>7.3.5.12.</t>
  </si>
  <si>
    <t xml:space="preserve">Patrol inspections of vegetation around transmission electric lines and equipment </t>
  </si>
  <si>
    <t>7.3.5.13.</t>
  </si>
  <si>
    <t xml:space="preserve">Quality assurance / quality control of vegetation inspections  </t>
  </si>
  <si>
    <t>7.3.5.14.</t>
  </si>
  <si>
    <t xml:space="preserve">Recruiting and training of vegetation management personnel  </t>
  </si>
  <si>
    <t>Places a full-time contract utility forester as part of the BVES team. The job duties of the contract forester would include: 
Inspections: Inspect and evaluate circuits for hot spot locations, hazard tree identification and outage investigations. 
Auditing: Perform site-specific work audits to ensure contractors are performing within the specifications set forth by BVES. 
Customer Contacts/Issue Resolution: initiate or follow up in a timely and professional manner on all customer issues that may arise in a manner that will support the policies and procedures of BVES. This includes customer notifications, permit negotiations, conflict resolution, outage support/investigations and providing shared resources to construction, substation, lines and/or various work groups related to BVES’s Vegetation Management group. 
Administrative: Perform data entry, spreadsheet work, monitor crew activity sheets, track completed work, capture photo documentation of specific conditions and other administrative tasks as needed.
Developing Work Plans: Develop work plans that specify the pruning and removal requirements to maintain BVES ROWs. These plans will be developed in an efficient and straightforward manner for a seamless transition to the tree contractors.
Specialized Projects: Develop and manage specialized projects with an emphasis on reliability and risk management. Perform enhanced outage investigations, integrated storm hardening projects, performed risk assessment and prioritization studies, developed storm response protocols and implemented hazard tree programs that are focused on improving system safety.
Contractor Safety Observations: Observe contractors as they work and provide safety behavior modification to help ensure a program that is best in class not only in vegetation management, but safety as well.
RSE is an estimate based on latest available risk assessment.</t>
  </si>
  <si>
    <t>7.3.5.15.</t>
  </si>
  <si>
    <t xml:space="preserve">Remediation of at-risk species  </t>
  </si>
  <si>
    <t>Remediation of at-risk species is a subset to the company’s vegetation management practices to achieve clearances around electric lines and equipment as well as being outlined in the reoccuring training of vegetation managment personnel. As such,  Bear Valley Electric Service does not have a specific wildfire mitigation initiative for remediation of at-risk species at this time.
Col Q: "General Operations"</t>
  </si>
  <si>
    <t>7.3.5.16.</t>
  </si>
  <si>
    <t xml:space="preserve">Removal and remediation of trees with strike potential to electric lines and equipment  </t>
  </si>
  <si>
    <t>Removal and remediation of trees with strike potential to electric lines and equipment is a subset to the company’s vegetation management practices to achieve clearances around electric lines and equipment as described in reoccuring training of vegetation management personnel. As such,  Bear Valley Electric Service does not have a specific wildfire mitigation initiative for removal and remediation of trees with strike potential at this time.</t>
  </si>
  <si>
    <t>7.3.5.17.</t>
  </si>
  <si>
    <t xml:space="preserve">Substation inspection </t>
  </si>
  <si>
    <t>Substation vegetation management is a subset to the company’s overall vegetation management initiatives as described in Vegetation Management</t>
  </si>
  <si>
    <t>7.3.5.18.</t>
  </si>
  <si>
    <t xml:space="preserve">Substation vegetation management  </t>
  </si>
  <si>
    <t>Substation inspections are a subset to the company’s overall vegetation management inspections as described in Detailed Inspection of vegetation around distribution e;ectric lines and equipemnt, and Recruitting and training of vegetation management personnel</t>
  </si>
  <si>
    <t>7.3.5.19.</t>
  </si>
  <si>
    <t xml:space="preserve">Vegetation inventory system </t>
  </si>
  <si>
    <t>7.3.5.20</t>
  </si>
  <si>
    <t xml:space="preserve">Vegetation management to achieve clearances around electric lines and equipment  </t>
  </si>
  <si>
    <t>Vegetation management to achieve clearances around electric lines and equipment  is captured in Detailed Inspection of vegetation around distribution electric lines and equipemnt, and Recruitting and training of vegetation management personnel</t>
  </si>
  <si>
    <t>7.3.6.1.</t>
  </si>
  <si>
    <t xml:space="preserve">Automatic recloser operations  </t>
  </si>
  <si>
    <t>Automatic Recloser Upgrades. Recloser replacement to reduce electrical sparking, while also helping mitigate power outages and equipment damage.</t>
  </si>
  <si>
    <t>7.3.6.2.</t>
  </si>
  <si>
    <t xml:space="preserve">Crew-accompanying ignition prevention and suppression resources and services </t>
  </si>
  <si>
    <t>Bear Valley Electric Service does not currently deploy crew-accompanying ignition prevention and suppression resources and services as part of its routine operational practices. When an emergency occurs, BVES communicates and collaborates with local emergency response teams, which can include crew-accompanying ignition prevention and suppression resources and services. Additionally, during elevated risk conditions or during fire season, BVES leverages specific work practices and protocols and makes available specific resources and tools for use by operations personnel as included in Grid Operation and Protocols. However, BVES does not currently have a specific grid operations and protocols wildfire mitigation initiative focused on crew-accompanying ignition prevention and suppression resources and services. The use of these services will be re-evaluated and considered for future incorporation as part of the annual WMP review process.</t>
  </si>
  <si>
    <t>7.3.6.3.</t>
  </si>
  <si>
    <t xml:space="preserve">Personnel work procedures and training in conditions of elevated fire risk  </t>
  </si>
  <si>
    <t>Wildfire Infrastructure Protection Teams. Roles and responsibilities for staff to respond to protect system infrastructure in case of emergencies.</t>
  </si>
  <si>
    <t>7.3.6.4.</t>
  </si>
  <si>
    <t xml:space="preserve">Protocols for PSPS re-energization </t>
  </si>
  <si>
    <t xml:space="preserve">Bear Valley Electric Service considers re-energization after a PSPS event to be a subset of outage restoration and re-energization protocols generally included in Grid Operations and Protocol Therefore, the BVES does not have a separate protocol for PSPS. </t>
  </si>
  <si>
    <t>7.3.6.5.</t>
  </si>
  <si>
    <t xml:space="preserve">PSPS events and mitigation of PSPS impacts  </t>
  </si>
  <si>
    <t>GRC and Fire Hazard Prevt. Memorandum Account</t>
  </si>
  <si>
    <t>R.18-12-005</t>
  </si>
  <si>
    <t>PSPS Protocols. Protocols and procedures to respond to and recover from de-energization events, which proactively prevent wildfires. Costs partially recovered. RSE is an estimate based on latest risk assessment.</t>
  </si>
  <si>
    <t>7.3.6.6.</t>
  </si>
  <si>
    <t xml:space="preserve">Stationed and on-call ignition prevention and suppression resources and services </t>
  </si>
  <si>
    <t>Bear Valley Electric Service does not currently have stationed and on-call ignition prevention and suppression resources and services not captured in existing initiatives.</t>
  </si>
  <si>
    <t>7.3.7.1.</t>
  </si>
  <si>
    <t xml:space="preserve">Centralized repository for data </t>
  </si>
  <si>
    <t>GIS Data Collection &amp; Sharing. Maintain and share Geographic Information System (GIS) database on system infrastructure for asset management and planning with key stakeholders.</t>
  </si>
  <si>
    <t>7.3.7.2.</t>
  </si>
  <si>
    <t xml:space="preserve">Collaborative research on utility ignition and/or wildfire </t>
  </si>
  <si>
    <t>Bear Valley Electric Service does not have a specific wildfire mitigation data governance plan focused on collaborative research on utility ignition or wildfire at this time. The company generally collaborates with Mutual Aid Partners and first responders to develop protocols, procedures, and communication plans to prevent, manage, and respond to utility ignition or wildfire.
Col Q: "General Operations"</t>
  </si>
  <si>
    <t>7.3.7.3.</t>
  </si>
  <si>
    <t xml:space="preserve">Documentation and disclosure of wildfire-related data and algorithms </t>
  </si>
  <si>
    <t>Col Q: "General Operations"</t>
  </si>
  <si>
    <t>7.3.7.4.</t>
  </si>
  <si>
    <t xml:space="preserve">Tracking and analysis of near miss data </t>
  </si>
  <si>
    <t>7.3.8.1.</t>
  </si>
  <si>
    <t xml:space="preserve">Allocation methodology development and application </t>
  </si>
  <si>
    <t>7.3.8.2.</t>
  </si>
  <si>
    <t xml:space="preserve">Risk reduction scenario development and analysis </t>
  </si>
  <si>
    <t>BVES is committed to the continued development and improvement of the company’s risk-based decision making framework.</t>
  </si>
  <si>
    <t>7.3.8.3.</t>
  </si>
  <si>
    <t>Risk spend efficiency analysis</t>
  </si>
  <si>
    <t>BVES is committed to the continued development and improvement of the company’s risk-based decision making framework
The risk modeling process will enhance predictive tools to influence the 2022 and 2023 WMP</t>
  </si>
  <si>
    <t>7.3.9.1.</t>
  </si>
  <si>
    <t xml:space="preserve">Adequate and trained workforce for service restoration </t>
  </si>
  <si>
    <t>GO 166</t>
  </si>
  <si>
    <t>7.3.9.2.</t>
  </si>
  <si>
    <t xml:space="preserve">Community outreach, public awareness, and communications efforts </t>
  </si>
  <si>
    <t>GO 167</t>
  </si>
  <si>
    <t>Number of Engagements (Radio, Newspaper, Online, Mail)</t>
  </si>
  <si>
    <t>BVES will be enhancing its communications and notification plans across multiple customer groups and stakeholder continuing in 2022</t>
  </si>
  <si>
    <t>7.3.9.3</t>
  </si>
  <si>
    <t xml:space="preserve">Customer support in emergencies </t>
  </si>
  <si>
    <t>R. 18-12-005</t>
  </si>
  <si>
    <t>Number of Emergencies</t>
  </si>
  <si>
    <t>7.3.9.4.</t>
  </si>
  <si>
    <t xml:space="preserve">Disaster and emergency preparedness plan </t>
  </si>
  <si>
    <t>Emergency Reporting &amp; Procedures. Protocols and procedures for staff to respond to faults, emergencies, outages, dissaster events (such as earthquake, wildfire, etc.), etc.</t>
  </si>
  <si>
    <t>7.3.9.5.</t>
  </si>
  <si>
    <t xml:space="preserve">Preparedness and planning for service restoration </t>
  </si>
  <si>
    <t>CEMA, if applicable</t>
  </si>
  <si>
    <t>Post-Incident Recovery, Restoration &amp; Remediation. Protocols and procedures to respond to and recover from any wildfire or related emergency events.</t>
  </si>
  <si>
    <t>7.3.9.6.</t>
  </si>
  <si>
    <t xml:space="preserve">Protocols in place to learn from wildfire events </t>
  </si>
  <si>
    <t>Bear Valley Electric Service leverages the protocols included in the company’s Emergency Preparedness and Response Plan to learn from wildfire events in the same manner BVES learns from any emergency event. 
Therefore, Bear Valley Electric Service does not have specific protocols in place to learn from wildfire events that are not already covered in a previous program.</t>
  </si>
  <si>
    <t>7.3.10.1</t>
  </si>
  <si>
    <t xml:space="preserve">Community engagement </t>
  </si>
  <si>
    <t>BVES values community engagement as a wildfire risk mitigation strategy and has incorporated community engagement as a component of its overall Emergency Preparedness and Response Programs.
BVES will be enhancing its communications and notification plans across multiple customer groups and stakeholder continuing in 2022</t>
  </si>
  <si>
    <t>7.3.10.2</t>
  </si>
  <si>
    <t xml:space="preserve">Cooperation and best practice sharing with agencies outside CA </t>
  </si>
  <si>
    <t>This is a System Wide Initiative that targets all ignition probabilty drivers. As a System Wide Initiative, this initiative does not have a specified risk reduction or a risk spend efficiency. BVES' effort reduces the risk of escalation through  support of  accelerated restoration.</t>
  </si>
  <si>
    <t>7.3.10.3</t>
  </si>
  <si>
    <t xml:space="preserve">Cooperation with suppression agencies </t>
  </si>
  <si>
    <t>During emergency situations, Bear Valley Electric Service's [emergency management group] communicates and collaborates with federal and state emergency responders and mutual assistance groups, including fire suppression agencies. The emergency manager has contact information for [state, county and tribal emergency managers, the state’s Emergency Operations Center Emergency Support Functions (ESF) personnel, and the Geographic Area Coordination Centers dispatch centers for fire-related emergency response.
Col Q: "General Operations"</t>
  </si>
  <si>
    <t>7.3.10.4</t>
  </si>
  <si>
    <t xml:space="preserve">Forest service and fuel reduction cooperation and joint roadmap </t>
  </si>
  <si>
    <t xml:space="preserve">While collaboration such as this is critical to the overall reduction of wildfire risk in the state of CA, Bear Valley Electric Service does not have program dedicated to cooperation with the forest service and fuel reduction and the development of a joint roadmap specific to this Wildfire Mitigation Plan. BVES views these efforts on an as-needed basis and incorporates additional efforts to manage community environments within other programs, such as those included in the company’s overall vegetation management and inspections programs.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</si>
</sst>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_);\(#,##0.0\);0.0_);@_)"/>
    <numFmt numFmtId="165" formatCode="\Q0"/>
    <numFmt numFmtId="166" formatCode="0&quot;.&quot;"/>
    <numFmt numFmtId="167" formatCode="0.000"/>
  </numFmts>
  <fonts count="17">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sz val="20"/>
      <color theme="1"/>
      <name val="Calibri"/>
      <family val="2"/>
      <scheme val="minor"/>
    </font>
    <font>
      <i/>
      <sz val="11"/>
      <color theme="1"/>
      <name val="Calibri"/>
      <family val="2"/>
      <scheme val="minor"/>
    </font>
    <font>
      <sz val="14"/>
      <color theme="1"/>
      <name val="Calibri"/>
      <family val="2"/>
      <scheme val="minor"/>
    </font>
    <font>
      <sz val="9"/>
      <name val="Calibri"/>
      <family val="2"/>
      <scheme val="minor"/>
    </font>
    <font>
      <b/>
      <sz val="10"/>
      <name val="Calibri"/>
      <family val="2"/>
      <scheme val="minor"/>
    </font>
    <font>
      <b/>
      <sz val="9"/>
      <name val="Calibri"/>
      <family val="2"/>
      <scheme val="minor"/>
    </font>
    <font>
      <i/>
      <sz val="9"/>
      <name val="Calibri"/>
      <family val="2"/>
      <scheme val="minor"/>
    </font>
    <font>
      <strike/>
      <sz val="9"/>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3">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s>
  <cellStyleXfs count="3">
    <xf numFmtId="0" fontId="0" fillId="0" borderId="0"/>
    <xf numFmtId="164" fontId="2" fillId="0" borderId="0"/>
    <xf numFmtId="43" fontId="4" fillId="0" borderId="0" applyFont="0" applyFill="0" applyBorder="0" applyAlignment="0" applyProtection="0"/>
  </cellStyleXfs>
  <cellXfs count="125">
    <xf numFmtId="0" fontId="0" fillId="0" borderId="0" xfId="0"/>
    <xf numFmtId="0" fontId="0" fillId="2" borderId="0" xfId="0" applyFill="1" applyAlignment="1">
      <alignment wrapText="1"/>
    </xf>
    <xf numFmtId="0" fontId="0" fillId="2" borderId="0" xfId="0" applyFill="1" applyAlignment="1">
      <alignment horizontal="left" vertical="top"/>
    </xf>
    <xf numFmtId="0" fontId="3" fillId="2" borderId="0" xfId="0" applyFont="1" applyFill="1" applyAlignment="1">
      <alignment horizontal="left" vertical="top"/>
    </xf>
    <xf numFmtId="165" fontId="0" fillId="2" borderId="0" xfId="0" applyNumberFormat="1" applyFill="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ill="1" applyAlignment="1">
      <alignment horizontal="left" vertical="top" wrapText="1"/>
    </xf>
    <xf numFmtId="0" fontId="0" fillId="2" borderId="0" xfId="0" applyFill="1"/>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7" xfId="0" applyFill="1" applyBorder="1"/>
    <xf numFmtId="0" fontId="1" fillId="2" borderId="4" xfId="0" applyFont="1" applyFill="1" applyBorder="1" applyAlignment="1">
      <alignment wrapText="1"/>
    </xf>
    <xf numFmtId="0" fontId="1" fillId="2" borderId="6" xfId="0" applyFont="1" applyFill="1" applyBorder="1" applyAlignment="1">
      <alignment wrapText="1"/>
    </xf>
    <xf numFmtId="0" fontId="1" fillId="2" borderId="8" xfId="0" applyFont="1" applyFill="1" applyBorder="1" applyAlignment="1">
      <alignment wrapText="1"/>
    </xf>
    <xf numFmtId="0" fontId="0" fillId="2" borderId="5" xfId="0" applyFill="1" applyBorder="1" applyAlignment="1">
      <alignment horizontal="right"/>
    </xf>
    <xf numFmtId="166" fontId="6" fillId="2" borderId="4" xfId="1" applyNumberFormat="1" applyFont="1" applyFill="1" applyBorder="1" applyAlignment="1">
      <alignment horizontal="center" vertical="top"/>
    </xf>
    <xf numFmtId="166" fontId="6" fillId="2" borderId="6" xfId="1" applyNumberFormat="1" applyFont="1" applyFill="1" applyBorder="1" applyAlignment="1">
      <alignment horizontal="center" vertical="top"/>
    </xf>
    <xf numFmtId="0" fontId="4" fillId="2" borderId="0" xfId="0" applyFont="1" applyFill="1" applyAlignment="1">
      <alignment horizontal="left" vertical="top" wrapText="1"/>
    </xf>
    <xf numFmtId="0" fontId="4" fillId="2" borderId="7" xfId="0" applyFont="1" applyFill="1" applyBorder="1" applyAlignment="1">
      <alignment horizontal="left" vertical="top" wrapText="1"/>
    </xf>
    <xf numFmtId="166" fontId="6" fillId="2" borderId="8" xfId="1" applyNumberFormat="1" applyFont="1" applyFill="1" applyBorder="1" applyAlignment="1">
      <alignment horizontal="center" vertical="top"/>
    </xf>
    <xf numFmtId="0" fontId="4" fillId="2" borderId="11" xfId="0" applyFont="1" applyFill="1" applyBorder="1" applyAlignment="1">
      <alignment horizontal="left" vertical="top" wrapText="1"/>
    </xf>
    <xf numFmtId="0" fontId="4" fillId="2" borderId="9" xfId="0" applyFont="1" applyFill="1" applyBorder="1" applyAlignment="1">
      <alignment horizontal="left" vertical="top" wrapText="1"/>
    </xf>
    <xf numFmtId="0" fontId="0" fillId="3" borderId="10" xfId="0" applyFill="1" applyBorder="1" applyAlignment="1">
      <alignment horizontal="left" vertical="top"/>
    </xf>
    <xf numFmtId="0" fontId="4" fillId="3" borderId="10" xfId="0" applyFont="1" applyFill="1" applyBorder="1" applyAlignment="1">
      <alignment horizontal="left" vertical="top" wrapText="1"/>
    </xf>
    <xf numFmtId="0" fontId="4" fillId="3" borderId="5" xfId="0" applyFont="1" applyFill="1" applyBorder="1" applyAlignment="1">
      <alignment horizontal="left" vertical="top" wrapText="1"/>
    </xf>
    <xf numFmtId="14" fontId="0" fillId="3" borderId="9" xfId="0" applyNumberFormat="1" applyFill="1" applyBorder="1"/>
    <xf numFmtId="0" fontId="0" fillId="2" borderId="11" xfId="0" applyFill="1" applyBorder="1" applyAlignment="1">
      <alignment horizontal="left" vertical="top"/>
    </xf>
    <xf numFmtId="0" fontId="5" fillId="4" borderId="4" xfId="0" applyFont="1" applyFill="1" applyBorder="1" applyAlignment="1">
      <alignment horizontal="left" vertical="top"/>
    </xf>
    <xf numFmtId="0" fontId="6" fillId="4" borderId="10" xfId="0" applyFont="1" applyFill="1" applyBorder="1" applyAlignment="1">
      <alignment horizontal="left" vertical="top"/>
    </xf>
    <xf numFmtId="0" fontId="6" fillId="4" borderId="5" xfId="0" applyFont="1" applyFill="1" applyBorder="1" applyAlignment="1">
      <alignment horizontal="left" vertical="top"/>
    </xf>
    <xf numFmtId="0" fontId="0" fillId="2" borderId="12" xfId="0" applyFill="1" applyBorder="1" applyAlignment="1">
      <alignment horizontal="left" vertical="top" wrapText="1"/>
    </xf>
    <xf numFmtId="0" fontId="0" fillId="2" borderId="12" xfId="0" applyFill="1" applyBorder="1" applyAlignment="1">
      <alignment horizontal="left" vertical="top"/>
    </xf>
    <xf numFmtId="0" fontId="0" fillId="2" borderId="2" xfId="0" applyFill="1" applyBorder="1" applyAlignment="1">
      <alignment vertical="top" wrapText="1"/>
    </xf>
    <xf numFmtId="0" fontId="0" fillId="2" borderId="3" xfId="0" applyFill="1" applyBorder="1" applyAlignment="1">
      <alignment vertical="top" wrapText="1"/>
    </xf>
    <xf numFmtId="0" fontId="0" fillId="0" borderId="0" xfId="0" applyAlignment="1">
      <alignment vertical="top" wrapText="1"/>
    </xf>
    <xf numFmtId="0" fontId="7" fillId="0" borderId="0" xfId="0" applyFont="1"/>
    <xf numFmtId="0" fontId="0" fillId="2" borderId="12" xfId="0" applyFill="1" applyBorder="1" applyAlignment="1">
      <alignment vertical="top" wrapText="1"/>
    </xf>
    <xf numFmtId="0" fontId="0" fillId="4" borderId="0" xfId="0" applyFill="1"/>
    <xf numFmtId="0" fontId="0" fillId="5" borderId="0" xfId="0" applyFill="1"/>
    <xf numFmtId="0" fontId="0" fillId="2" borderId="7" xfId="0" applyFill="1" applyBorder="1" applyAlignment="1">
      <alignment horizontal="right"/>
    </xf>
    <xf numFmtId="0" fontId="4" fillId="5" borderId="7" xfId="0" applyFont="1" applyFill="1" applyBorder="1" applyAlignment="1">
      <alignment horizontal="left" vertical="top" wrapText="1"/>
    </xf>
    <xf numFmtId="0" fontId="1" fillId="2" borderId="0" xfId="0" applyFont="1" applyFill="1"/>
    <xf numFmtId="0" fontId="1" fillId="2" borderId="1" xfId="0" applyFont="1" applyFill="1" applyBorder="1" applyAlignment="1">
      <alignment horizontal="left" wrapText="1"/>
    </xf>
    <xf numFmtId="0" fontId="0" fillId="6" borderId="0" xfId="0" applyFill="1"/>
    <xf numFmtId="0" fontId="0" fillId="2" borderId="6" xfId="0" applyFill="1" applyBorder="1"/>
    <xf numFmtId="0" fontId="0" fillId="2" borderId="11" xfId="0" applyFill="1" applyBorder="1"/>
    <xf numFmtId="0" fontId="8" fillId="2" borderId="0" xfId="0" applyFont="1" applyFill="1"/>
    <xf numFmtId="0" fontId="1" fillId="2" borderId="4" xfId="0" applyFont="1" applyFill="1" applyBorder="1"/>
    <xf numFmtId="0" fontId="1" fillId="2" borderId="6" xfId="0" applyFont="1" applyFill="1" applyBorder="1"/>
    <xf numFmtId="0" fontId="1" fillId="2" borderId="8" xfId="0" applyFont="1" applyFill="1" applyBorder="1"/>
    <xf numFmtId="0" fontId="0" fillId="0" borderId="0" xfId="0" applyAlignment="1">
      <alignment horizontal="left" vertical="top"/>
    </xf>
    <xf numFmtId="0" fontId="0" fillId="2" borderId="10" xfId="0" applyFill="1" applyBorder="1"/>
    <xf numFmtId="0" fontId="9" fillId="2" borderId="0" xfId="0" applyFont="1" applyFill="1"/>
    <xf numFmtId="0" fontId="0" fillId="0" borderId="0" xfId="0" applyAlignment="1">
      <alignment wrapText="1"/>
    </xf>
    <xf numFmtId="0" fontId="0" fillId="2" borderId="3" xfId="0" quotePrefix="1" applyFill="1" applyBorder="1" applyAlignment="1">
      <alignment horizontal="left" vertical="top" wrapText="1"/>
    </xf>
    <xf numFmtId="0" fontId="0" fillId="2" borderId="3" xfId="0" applyFill="1" applyBorder="1" applyAlignment="1">
      <alignment horizontal="center" vertical="top" wrapText="1"/>
    </xf>
    <xf numFmtId="0" fontId="10" fillId="2" borderId="0" xfId="0" applyFont="1" applyFill="1"/>
    <xf numFmtId="0" fontId="7" fillId="0" borderId="0" xfId="0" applyFont="1" applyAlignment="1">
      <alignment wrapText="1"/>
    </xf>
    <xf numFmtId="0" fontId="0" fillId="4" borderId="7" xfId="0" applyFill="1" applyBorder="1"/>
    <xf numFmtId="0" fontId="0" fillId="2" borderId="7" xfId="0" applyFill="1" applyBorder="1" applyAlignment="1">
      <alignment horizontal="left"/>
    </xf>
    <xf numFmtId="165" fontId="0" fillId="2" borderId="7" xfId="0" applyNumberFormat="1" applyFill="1" applyBorder="1" applyAlignment="1">
      <alignment horizontal="left"/>
    </xf>
    <xf numFmtId="14" fontId="0" fillId="0" borderId="9" xfId="0" applyNumberFormat="1" applyBorder="1" applyAlignment="1">
      <alignment horizontal="left"/>
    </xf>
    <xf numFmtId="0" fontId="1" fillId="0" borderId="0" xfId="0" applyFont="1"/>
    <xf numFmtId="0" fontId="0" fillId="3" borderId="2" xfId="0" applyFill="1" applyBorder="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3" borderId="12"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0" xfId="0" applyFill="1" applyAlignment="1" applyProtection="1">
      <alignment wrapText="1"/>
      <protection locked="0"/>
    </xf>
    <xf numFmtId="0" fontId="0" fillId="2" borderId="0" xfId="0" applyFill="1" applyProtection="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3" xfId="0" applyFill="1" applyBorder="1" applyAlignment="1" applyProtection="1">
      <alignment horizontal="center" vertical="top" wrapText="1"/>
      <protection locked="0"/>
    </xf>
    <xf numFmtId="1" fontId="0" fillId="3" borderId="3" xfId="0" applyNumberFormat="1" applyFill="1" applyBorder="1" applyAlignment="1" applyProtection="1">
      <alignment horizontal="left" vertical="top"/>
      <protection locked="0"/>
    </xf>
    <xf numFmtId="1" fontId="0" fillId="3" borderId="12" xfId="0" applyNumberFormat="1" applyFill="1" applyBorder="1" applyAlignment="1" applyProtection="1">
      <alignment horizontal="left" vertical="top"/>
      <protection locked="0"/>
    </xf>
    <xf numFmtId="0" fontId="0" fillId="3" borderId="5" xfId="0" applyFill="1" applyBorder="1" applyAlignment="1" applyProtection="1">
      <alignment horizontal="left"/>
      <protection locked="0"/>
    </xf>
    <xf numFmtId="0" fontId="0" fillId="0" borderId="6" xfId="0" applyBorder="1"/>
    <xf numFmtId="0" fontId="0" fillId="0" borderId="8" xfId="0" applyBorder="1"/>
    <xf numFmtId="0" fontId="0" fillId="0" borderId="11" xfId="0" applyBorder="1"/>
    <xf numFmtId="0" fontId="0" fillId="0" borderId="9" xfId="0" applyBorder="1"/>
    <xf numFmtId="0" fontId="0" fillId="0" borderId="7" xfId="0" applyBorder="1"/>
    <xf numFmtId="0" fontId="0" fillId="2" borderId="0" xfId="0" applyFill="1" applyAlignment="1">
      <alignment vertical="top" wrapText="1"/>
    </xf>
    <xf numFmtId="0" fontId="0" fillId="2" borderId="12" xfId="0" applyFill="1" applyBorder="1" applyAlignment="1" applyProtection="1">
      <alignment horizontal="left" vertical="top" wrapText="1"/>
      <protection locked="0"/>
    </xf>
    <xf numFmtId="1" fontId="0" fillId="3" borderId="2" xfId="0" applyNumberFormat="1" applyFill="1" applyBorder="1" applyAlignment="1" applyProtection="1">
      <alignment horizontal="left" vertical="top"/>
      <protection locked="0"/>
    </xf>
    <xf numFmtId="1" fontId="0" fillId="3" borderId="2" xfId="0" applyNumberFormat="1" applyFill="1" applyBorder="1" applyAlignment="1" applyProtection="1">
      <alignment horizontal="left" vertical="top" wrapText="1"/>
      <protection locked="0"/>
    </xf>
    <xf numFmtId="1" fontId="0" fillId="3" borderId="3" xfId="0" applyNumberFormat="1" applyFill="1" applyBorder="1" applyAlignment="1" applyProtection="1">
      <alignment horizontal="left" vertical="top" wrapText="1"/>
      <protection locked="0"/>
    </xf>
    <xf numFmtId="2" fontId="0" fillId="3" borderId="3" xfId="0" applyNumberFormat="1" applyFill="1" applyBorder="1" applyAlignment="1" applyProtection="1">
      <alignment horizontal="left" vertical="top" wrapText="1"/>
      <protection locked="0"/>
    </xf>
    <xf numFmtId="2" fontId="0" fillId="3" borderId="3" xfId="0" applyNumberFormat="1" applyFill="1" applyBorder="1" applyAlignment="1" applyProtection="1">
      <alignment horizontal="left" vertical="top"/>
      <protection locked="0"/>
    </xf>
    <xf numFmtId="167" fontId="0" fillId="3" borderId="3" xfId="0" applyNumberFormat="1" applyFill="1" applyBorder="1" applyAlignment="1" applyProtection="1">
      <alignment horizontal="left" vertical="top" wrapText="1"/>
      <protection locked="0"/>
    </xf>
    <xf numFmtId="167" fontId="0" fillId="3" borderId="3" xfId="0" applyNumberFormat="1" applyFill="1" applyBorder="1" applyAlignment="1" applyProtection="1">
      <alignment horizontal="left" vertical="top"/>
      <protection locked="0"/>
    </xf>
    <xf numFmtId="0" fontId="6" fillId="3" borderId="3" xfId="0" applyFont="1" applyFill="1" applyBorder="1" applyAlignment="1" applyProtection="1">
      <alignment horizontal="left" vertical="top" wrapText="1"/>
      <protection locked="0"/>
    </xf>
    <xf numFmtId="43" fontId="0" fillId="3" borderId="2" xfId="2" applyFont="1" applyFill="1" applyBorder="1" applyAlignment="1" applyProtection="1">
      <alignment horizontal="left" vertical="top" wrapText="1"/>
      <protection locked="0"/>
    </xf>
    <xf numFmtId="0" fontId="0" fillId="0" borderId="3" xfId="0" applyBorder="1" applyAlignment="1">
      <alignment vertical="top" wrapText="1"/>
    </xf>
    <xf numFmtId="0" fontId="0" fillId="2" borderId="0" xfId="0" applyFill="1" applyAlignment="1">
      <alignment horizontal="center" wrapText="1"/>
    </xf>
    <xf numFmtId="0" fontId="6" fillId="2" borderId="0" xfId="0" applyFont="1" applyFill="1"/>
    <xf numFmtId="0" fontId="6" fillId="4" borderId="0" xfId="0" applyFont="1" applyFill="1"/>
    <xf numFmtId="0" fontId="6" fillId="2" borderId="0" xfId="0" applyFont="1" applyFill="1" applyAlignment="1">
      <alignment horizontal="left" vertical="top"/>
    </xf>
    <xf numFmtId="0" fontId="5" fillId="2" borderId="1" xfId="0" applyFont="1" applyFill="1" applyBorder="1" applyAlignment="1">
      <alignment horizontal="left" vertical="top"/>
    </xf>
    <xf numFmtId="0" fontId="6" fillId="3" borderId="3" xfId="0" applyFont="1" applyFill="1" applyBorder="1" applyAlignment="1" applyProtection="1">
      <alignment horizontal="left" vertical="top"/>
      <protection locked="0"/>
    </xf>
    <xf numFmtId="0" fontId="6" fillId="6" borderId="0" xfId="0" applyFont="1" applyFill="1"/>
    <xf numFmtId="0" fontId="5" fillId="2" borderId="1" xfId="0" applyFont="1" applyFill="1" applyBorder="1" applyAlignment="1">
      <alignment horizontal="left" wrapText="1"/>
    </xf>
    <xf numFmtId="0" fontId="7" fillId="0" borderId="0" xfId="0" applyFont="1" applyAlignment="1">
      <alignment vertical="top"/>
    </xf>
    <xf numFmtId="0" fontId="0" fillId="2" borderId="5" xfId="0" applyFill="1" applyBorder="1" applyAlignment="1">
      <alignment horizontal="right" wrapText="1"/>
    </xf>
    <xf numFmtId="0" fontId="0" fillId="2" borderId="7" xfId="0" applyFill="1" applyBorder="1" applyAlignment="1">
      <alignment wrapText="1"/>
    </xf>
    <xf numFmtId="14" fontId="0" fillId="3" borderId="9" xfId="0" applyNumberFormat="1" applyFill="1" applyBorder="1" applyAlignment="1">
      <alignment wrapText="1"/>
    </xf>
    <xf numFmtId="0" fontId="0" fillId="2" borderId="0" xfId="0" applyFill="1" applyAlignment="1">
      <alignment horizontal="left" vertical="top" wrapText="1"/>
    </xf>
    <xf numFmtId="0" fontId="11" fillId="3" borderId="3" xfId="0" applyFont="1" applyFill="1" applyBorder="1" applyAlignment="1" applyProtection="1">
      <alignment horizontal="left" vertical="top" wrapText="1"/>
      <protection locked="0"/>
    </xf>
    <xf numFmtId="0" fontId="11" fillId="3" borderId="3" xfId="0" quotePrefix="1"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6" fillId="2" borderId="0" xfId="0" applyFont="1" applyFill="1" applyAlignment="1">
      <alignment horizontal="left" vertical="top" wrapText="1"/>
    </xf>
    <xf numFmtId="0" fontId="6" fillId="2" borderId="3" xfId="0" applyFont="1" applyFill="1" applyBorder="1" applyAlignment="1">
      <alignment vertical="top" wrapText="1"/>
    </xf>
    <xf numFmtId="0" fontId="6" fillId="0" borderId="3" xfId="0" applyFont="1" applyBorder="1" applyAlignment="1">
      <alignment vertical="top" wrapText="1"/>
    </xf>
    <xf numFmtId="1" fontId="6" fillId="3" borderId="3" xfId="0" applyNumberFormat="1" applyFont="1" applyFill="1" applyBorder="1" applyAlignment="1" applyProtection="1">
      <alignment horizontal="left" vertical="top" wrapText="1"/>
      <protection locked="0"/>
    </xf>
    <xf numFmtId="0" fontId="0" fillId="3" borderId="12" xfId="0" applyFill="1" applyBorder="1" applyAlignment="1">
      <alignment horizontal="left" vertical="top"/>
    </xf>
    <xf numFmtId="0" fontId="0" fillId="3" borderId="3" xfId="0" applyFill="1" applyBorder="1" applyAlignment="1">
      <alignment horizontal="left" vertical="top"/>
    </xf>
    <xf numFmtId="0" fontId="0" fillId="3" borderId="2" xfId="0" applyFill="1" applyBorder="1" applyAlignment="1">
      <alignment horizontal="left" vertical="top"/>
    </xf>
    <xf numFmtId="0" fontId="0" fillId="2" borderId="6" xfId="0" applyFill="1" applyBorder="1" applyAlignment="1">
      <alignment horizontal="center" wrapText="1"/>
    </xf>
    <xf numFmtId="0" fontId="0" fillId="2" borderId="0" xfId="0" applyFill="1" applyAlignment="1">
      <alignment horizontal="center" wrapText="1"/>
    </xf>
  </cellXfs>
  <cellStyles count="3">
    <cellStyle name="Comma" xfId="2" builtinId="3"/>
    <cellStyle name="Normal" xfId="0" builtinId="0"/>
    <cellStyle name="Normal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3683560</xdr:colOff>
      <xdr:row>1</xdr:row>
      <xdr:rowOff>11206</xdr:rowOff>
    </xdr:from>
    <xdr:to>
      <xdr:col>7</xdr:col>
      <xdr:colOff>439345</xdr:colOff>
      <xdr:row>5</xdr:row>
      <xdr:rowOff>19872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73707" y="11206"/>
          <a:ext cx="1542415" cy="150685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4"/>
  <sheetViews>
    <sheetView showGridLines="0" topLeftCell="A2" zoomScale="90" zoomScaleNormal="90" zoomScalePageLayoutView="90" workbookViewId="0">
      <selection activeCell="D25" sqref="D25"/>
    </sheetView>
  </sheetViews>
  <sheetFormatPr defaultColWidth="8.7109375" defaultRowHeight="15"/>
  <cols>
    <col min="1" max="1" width="8.7109375" style="8"/>
    <col min="2" max="2" width="4.85546875" style="8" customWidth="1"/>
    <col min="3" max="3" width="33.85546875" style="8" customWidth="1"/>
    <col min="4" max="4" width="53.85546875" style="8" customWidth="1"/>
    <col min="5" max="5" width="47.7109375" style="8" customWidth="1"/>
    <col min="6" max="6" width="8.7109375" style="8"/>
    <col min="7" max="7" width="7.140625" style="8" customWidth="1"/>
    <col min="8" max="8" width="41" style="8" customWidth="1"/>
    <col min="9" max="9" width="8.7109375" style="8"/>
    <col min="10" max="10" width="41" style="8" hidden="1" customWidth="1"/>
    <col min="11" max="11" width="30" style="8" hidden="1" customWidth="1"/>
    <col min="12" max="12" width="47.42578125" style="8" hidden="1" customWidth="1"/>
    <col min="13" max="13" width="12.7109375" style="8" hidden="1" customWidth="1"/>
    <col min="14" max="14" width="28.42578125" style="8" hidden="1" customWidth="1"/>
    <col min="15" max="15" width="8.7109375" style="8" hidden="1" customWidth="1"/>
    <col min="16" max="16384" width="8.7109375" style="8"/>
  </cols>
  <sheetData>
    <row r="1" spans="2:15" hidden="1">
      <c r="C1" s="8" t="s">
        <v>0</v>
      </c>
      <c r="D1" s="8" t="s">
        <v>1</v>
      </c>
      <c r="E1" s="8" t="s">
        <v>2</v>
      </c>
    </row>
    <row r="2" spans="2:15" ht="48" customHeight="1"/>
    <row r="3" spans="2:15" ht="26.25">
      <c r="B3" s="49" t="s">
        <v>3</v>
      </c>
    </row>
    <row r="4" spans="2:15" ht="26.25">
      <c r="B4" s="49" t="s">
        <v>4</v>
      </c>
    </row>
    <row r="5" spans="2:15" ht="19.5" thickBot="1">
      <c r="B5" s="59" t="s">
        <v>5</v>
      </c>
    </row>
    <row r="6" spans="2:15" ht="15.75" thickBot="1">
      <c r="B6" s="30" t="s">
        <v>6</v>
      </c>
      <c r="C6" s="31"/>
      <c r="D6" s="31"/>
      <c r="E6" s="31"/>
      <c r="F6" s="31"/>
      <c r="G6" s="31"/>
      <c r="H6" s="32"/>
      <c r="J6" s="30" t="s">
        <v>7</v>
      </c>
      <c r="K6" s="31"/>
      <c r="L6" s="31"/>
      <c r="M6" s="31"/>
      <c r="N6" s="31"/>
      <c r="O6" s="32"/>
    </row>
    <row r="7" spans="2:15">
      <c r="B7" s="18">
        <v>1</v>
      </c>
      <c r="C7" s="25" t="s">
        <v>8</v>
      </c>
      <c r="D7" s="26"/>
      <c r="E7" s="26"/>
      <c r="F7" s="26"/>
      <c r="G7" s="26"/>
      <c r="H7" s="27"/>
      <c r="J7" s="47"/>
      <c r="O7" s="13"/>
    </row>
    <row r="8" spans="2:15">
      <c r="B8" s="19">
        <v>2</v>
      </c>
      <c r="C8" s="2" t="s">
        <v>9</v>
      </c>
      <c r="D8" s="20"/>
      <c r="E8" s="20"/>
      <c r="F8" s="20"/>
      <c r="G8" s="20"/>
      <c r="H8" s="21"/>
      <c r="J8" s="47"/>
      <c r="O8" s="13"/>
    </row>
    <row r="9" spans="2:15" ht="14.1" customHeight="1">
      <c r="B9" s="19">
        <v>3</v>
      </c>
      <c r="C9" s="2" t="s">
        <v>10</v>
      </c>
      <c r="D9" s="20"/>
      <c r="E9" s="20"/>
      <c r="F9" s="20"/>
      <c r="G9" s="20"/>
      <c r="H9" s="21"/>
      <c r="J9" s="47"/>
      <c r="K9" s="5" t="s">
        <v>11</v>
      </c>
      <c r="L9" s="5" t="s">
        <v>12</v>
      </c>
      <c r="M9" s="5" t="s">
        <v>13</v>
      </c>
      <c r="N9" s="5"/>
      <c r="O9" s="13"/>
    </row>
    <row r="10" spans="2:15" ht="14.1" customHeight="1">
      <c r="B10" s="19">
        <v>4</v>
      </c>
      <c r="C10" s="40" t="s">
        <v>14</v>
      </c>
      <c r="D10" s="40"/>
      <c r="E10" s="40"/>
      <c r="F10" s="40"/>
      <c r="G10" s="40"/>
      <c r="H10" s="61"/>
      <c r="J10" s="47"/>
      <c r="K10" s="33" t="s">
        <v>15</v>
      </c>
      <c r="L10" s="33" t="s">
        <v>16</v>
      </c>
      <c r="M10" s="33" t="s">
        <v>17</v>
      </c>
      <c r="N10" s="33" t="s">
        <v>18</v>
      </c>
      <c r="O10" s="13"/>
    </row>
    <row r="11" spans="2:15" ht="14.1" customHeight="1">
      <c r="B11" s="19">
        <v>5</v>
      </c>
      <c r="C11" s="41" t="s">
        <v>19</v>
      </c>
      <c r="D11" s="41"/>
      <c r="E11" s="41"/>
      <c r="F11" s="41"/>
      <c r="G11" s="41"/>
      <c r="H11" s="43"/>
      <c r="J11" s="47"/>
      <c r="K11" s="33" t="s">
        <v>20</v>
      </c>
      <c r="L11" s="33" t="s">
        <v>21</v>
      </c>
      <c r="M11" s="33"/>
      <c r="N11" s="33" t="s">
        <v>22</v>
      </c>
      <c r="O11" s="13"/>
    </row>
    <row r="12" spans="2:15" ht="14.1" customHeight="1">
      <c r="B12" s="19"/>
      <c r="C12" s="2" t="s">
        <v>23</v>
      </c>
      <c r="D12" s="20"/>
      <c r="E12" s="20"/>
      <c r="F12" s="20"/>
      <c r="G12" s="20"/>
      <c r="H12" s="21"/>
      <c r="J12" s="47"/>
      <c r="K12" s="33" t="s">
        <v>24</v>
      </c>
      <c r="L12" s="33" t="s">
        <v>25</v>
      </c>
      <c r="M12" s="33"/>
      <c r="N12" s="33" t="s">
        <v>26</v>
      </c>
      <c r="O12" s="13"/>
    </row>
    <row r="13" spans="2:15" ht="14.1" customHeight="1">
      <c r="B13" s="19">
        <v>6</v>
      </c>
      <c r="C13" s="2" t="s">
        <v>27</v>
      </c>
      <c r="D13" s="20"/>
      <c r="E13" s="20"/>
      <c r="F13" s="20"/>
      <c r="G13" s="20"/>
      <c r="H13" s="21"/>
      <c r="J13" s="47"/>
      <c r="K13" s="33" t="s">
        <v>28</v>
      </c>
      <c r="L13" s="33" t="s">
        <v>29</v>
      </c>
      <c r="M13" s="33"/>
      <c r="N13" s="33" t="s">
        <v>30</v>
      </c>
      <c r="O13" s="13"/>
    </row>
    <row r="14" spans="2:15" ht="14.1" customHeight="1">
      <c r="B14" s="19">
        <v>7</v>
      </c>
      <c r="C14" s="2" t="s">
        <v>31</v>
      </c>
      <c r="D14" s="20"/>
      <c r="E14" s="20"/>
      <c r="F14" s="20"/>
      <c r="G14" s="20"/>
      <c r="H14" s="21"/>
      <c r="J14" s="47"/>
      <c r="K14" s="33" t="s">
        <v>32</v>
      </c>
      <c r="L14" s="33" t="s">
        <v>33</v>
      </c>
      <c r="M14" s="33"/>
      <c r="N14" s="33" t="s">
        <v>34</v>
      </c>
      <c r="O14" s="13"/>
    </row>
    <row r="15" spans="2:15">
      <c r="B15" s="19"/>
      <c r="C15" s="2" t="s">
        <v>35</v>
      </c>
      <c r="D15" s="20"/>
      <c r="E15" s="20"/>
      <c r="F15" s="20"/>
      <c r="G15" s="20"/>
      <c r="H15" s="21"/>
      <c r="J15" s="47"/>
      <c r="K15" s="33"/>
      <c r="L15" s="33" t="s">
        <v>36</v>
      </c>
      <c r="M15" s="33"/>
      <c r="N15" s="33" t="s">
        <v>37</v>
      </c>
      <c r="O15" s="13"/>
    </row>
    <row r="16" spans="2:15" ht="30">
      <c r="B16" s="19">
        <v>8</v>
      </c>
      <c r="C16" s="2" t="s">
        <v>38</v>
      </c>
      <c r="D16" s="20"/>
      <c r="E16" s="20"/>
      <c r="F16" s="20"/>
      <c r="G16" s="20"/>
      <c r="H16" s="21"/>
      <c r="J16" s="47"/>
      <c r="K16" s="33"/>
      <c r="L16" s="33" t="s">
        <v>39</v>
      </c>
      <c r="M16" s="33" t="s">
        <v>40</v>
      </c>
      <c r="N16" s="33" t="s">
        <v>41</v>
      </c>
      <c r="O16" s="13"/>
    </row>
    <row r="17" spans="2:15" ht="15.75" thickBot="1">
      <c r="B17" s="22" t="s">
        <v>42</v>
      </c>
      <c r="C17" s="29" t="s">
        <v>43</v>
      </c>
      <c r="D17" s="23"/>
      <c r="E17" s="23"/>
      <c r="F17" s="23"/>
      <c r="G17" s="23"/>
      <c r="H17" s="24"/>
      <c r="J17" s="47"/>
      <c r="K17" s="33"/>
      <c r="L17" s="33" t="s">
        <v>44</v>
      </c>
      <c r="M17" s="33"/>
      <c r="N17" s="33"/>
      <c r="O17" s="13"/>
    </row>
    <row r="18" spans="2:15" ht="18" customHeight="1">
      <c r="J18" s="83"/>
      <c r="K18" s="33"/>
      <c r="L18" s="33" t="s">
        <v>45</v>
      </c>
      <c r="M18" s="33"/>
      <c r="N18" s="33"/>
      <c r="O18" s="13"/>
    </row>
    <row r="19" spans="2:15" ht="18" customHeight="1" thickBot="1">
      <c r="B19" s="44" t="s">
        <v>46</v>
      </c>
      <c r="J19" s="83"/>
      <c r="K19" s="33"/>
      <c r="L19" s="33" t="s">
        <v>47</v>
      </c>
      <c r="M19" s="33"/>
      <c r="N19" s="33"/>
      <c r="O19" s="87"/>
    </row>
    <row r="20" spans="2:15" ht="18" customHeight="1" thickBot="1">
      <c r="B20" s="50" t="s">
        <v>48</v>
      </c>
      <c r="C20" s="54"/>
      <c r="D20" s="82" t="s">
        <v>49</v>
      </c>
      <c r="E20" s="44"/>
      <c r="J20" s="84"/>
      <c r="K20" s="85"/>
      <c r="L20" s="85"/>
      <c r="M20" s="85"/>
      <c r="N20" s="85"/>
      <c r="O20" s="86"/>
    </row>
    <row r="21" spans="2:15">
      <c r="B21" s="51" t="s">
        <v>50</v>
      </c>
      <c r="D21" s="62">
        <v>2020</v>
      </c>
      <c r="E21" s="53"/>
      <c r="J21"/>
      <c r="K21"/>
      <c r="L21"/>
      <c r="M21"/>
      <c r="N21"/>
      <c r="O21"/>
    </row>
    <row r="22" spans="2:15">
      <c r="B22" s="51" t="s">
        <v>51</v>
      </c>
      <c r="D22" s="62">
        <v>2021</v>
      </c>
      <c r="J22"/>
      <c r="K22"/>
      <c r="L22"/>
      <c r="M22"/>
      <c r="N22"/>
      <c r="O22"/>
    </row>
    <row r="23" spans="2:15">
      <c r="B23" s="51" t="s">
        <v>52</v>
      </c>
      <c r="D23" s="63" t="s">
        <v>53</v>
      </c>
    </row>
    <row r="24" spans="2:15" ht="15.75" thickBot="1">
      <c r="B24" s="52" t="s">
        <v>54</v>
      </c>
      <c r="C24" s="48"/>
      <c r="D24" s="64">
        <v>44585</v>
      </c>
    </row>
  </sheetData>
  <pageMargins left="0.7" right="0.7" top="0.75" bottom="0.75" header="0.3" footer="0.3"/>
  <pageSetup paperSize="5" scale="74" fitToHeight="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L55"/>
  <sheetViews>
    <sheetView view="pageBreakPreview" zoomScale="60" zoomScaleNormal="100" zoomScalePageLayoutView="70" workbookViewId="0">
      <pane xSplit="4" ySplit="7" topLeftCell="E8" activePane="bottomRight" state="frozen"/>
      <selection pane="bottomRight" activeCell="AL56" sqref="AL56"/>
      <selection pane="bottomLeft"/>
      <selection pane="topRight"/>
    </sheetView>
  </sheetViews>
  <sheetFormatPr defaultColWidth="9.140625" defaultRowHeight="15" outlineLevelCol="1"/>
  <cols>
    <col min="1" max="1" width="5.5703125" style="8" customWidth="1"/>
    <col min="2" max="2" width="37.140625" style="1" customWidth="1"/>
    <col min="3" max="3" width="10.7109375" style="8" bestFit="1" customWidth="1"/>
    <col min="4" max="4" width="65.7109375" style="8" customWidth="1"/>
    <col min="5" max="5" width="11.5703125" style="8" bestFit="1" customWidth="1"/>
    <col min="6" max="6" width="13.140625" style="8" bestFit="1" customWidth="1"/>
    <col min="7" max="8" width="12.140625" style="8" bestFit="1" customWidth="1"/>
    <col min="9" max="9" width="11.5703125" style="8" bestFit="1" customWidth="1"/>
    <col min="10" max="10" width="13.140625" style="8" bestFit="1" customWidth="1"/>
    <col min="11" max="12" width="12.140625" style="8" bestFit="1" customWidth="1"/>
    <col min="13" max="13" width="11.5703125" style="8" bestFit="1" customWidth="1"/>
    <col min="14" max="14" width="13.140625" style="8" bestFit="1" customWidth="1"/>
    <col min="15" max="16" width="12.140625" style="8" bestFit="1" customWidth="1"/>
    <col min="17" max="17" width="11.5703125" style="8" bestFit="1" customWidth="1"/>
    <col min="18" max="18" width="13.140625" style="8" bestFit="1" customWidth="1"/>
    <col min="19" max="20" width="12.140625" style="8" bestFit="1" customWidth="1"/>
    <col min="21" max="21" width="11.5703125" style="8" bestFit="1" customWidth="1"/>
    <col min="22" max="22" width="13.140625" style="8" bestFit="1" customWidth="1"/>
    <col min="23" max="24" width="12.140625" style="8" bestFit="1" customWidth="1"/>
    <col min="25" max="25" width="11.5703125" style="8" bestFit="1" customWidth="1"/>
    <col min="26" max="26" width="13.140625" style="8" bestFit="1" customWidth="1"/>
    <col min="27" max="28" width="13.7109375" style="101" bestFit="1" customWidth="1"/>
    <col min="29" max="29" width="9.42578125" style="8" customWidth="1"/>
    <col min="30" max="30" width="11.28515625" style="8" customWidth="1"/>
    <col min="31" max="32" width="13.7109375" style="8" bestFit="1" customWidth="1"/>
    <col min="33" max="33" width="9.42578125" style="8" customWidth="1" outlineLevel="1"/>
    <col min="34" max="34" width="11.28515625" style="8" customWidth="1" outlineLevel="1"/>
    <col min="35" max="36" width="10.42578125" style="8" customWidth="1" outlineLevel="1"/>
    <col min="37" max="37" width="66.140625" style="1" customWidth="1"/>
    <col min="38" max="38" width="99.85546875" style="8" customWidth="1"/>
    <col min="39" max="16384" width="9.140625" style="8"/>
  </cols>
  <sheetData>
    <row r="1" spans="1:38" ht="15.75" thickBot="1"/>
    <row r="2" spans="1:38">
      <c r="B2" s="14" t="s">
        <v>48</v>
      </c>
      <c r="C2" s="17" t="str">
        <f>IF('Quarterly Submission Guide'!$D$20 = "", "",'Quarterly Submission Guide'!$D$20)</f>
        <v>Bear Valley Electric Service, Inc.</v>
      </c>
    </row>
    <row r="3" spans="1:38">
      <c r="B3" s="15" t="s">
        <v>56</v>
      </c>
      <c r="C3" s="13">
        <v>8</v>
      </c>
    </row>
    <row r="4" spans="1:38" ht="15.75" thickBot="1">
      <c r="B4" s="16" t="s">
        <v>54</v>
      </c>
      <c r="C4" s="28">
        <v>44580</v>
      </c>
    </row>
    <row r="5" spans="1:38">
      <c r="AG5" s="55" t="s">
        <v>58</v>
      </c>
    </row>
    <row r="6" spans="1:38" ht="31.15" customHeight="1">
      <c r="B6" s="3" t="s">
        <v>676</v>
      </c>
      <c r="C6" s="2"/>
      <c r="D6" s="2"/>
      <c r="E6" s="2" t="s">
        <v>654</v>
      </c>
      <c r="F6" s="2" t="s">
        <v>655</v>
      </c>
      <c r="G6" s="2" t="s">
        <v>656</v>
      </c>
      <c r="H6" s="2" t="s">
        <v>657</v>
      </c>
      <c r="I6" s="2" t="s">
        <v>654</v>
      </c>
      <c r="J6" s="2" t="s">
        <v>655</v>
      </c>
      <c r="K6" s="2" t="s">
        <v>656</v>
      </c>
      <c r="L6" s="2" t="s">
        <v>657</v>
      </c>
      <c r="M6" s="2" t="s">
        <v>654</v>
      </c>
      <c r="N6" s="2" t="s">
        <v>655</v>
      </c>
      <c r="O6" s="2" t="s">
        <v>656</v>
      </c>
      <c r="P6" s="2" t="s">
        <v>657</v>
      </c>
      <c r="Q6" s="112" t="s">
        <v>654</v>
      </c>
      <c r="R6" s="112" t="s">
        <v>655</v>
      </c>
      <c r="S6" s="112" t="s">
        <v>656</v>
      </c>
      <c r="T6" s="112" t="s">
        <v>657</v>
      </c>
      <c r="U6" s="112" t="s">
        <v>654</v>
      </c>
      <c r="V6" s="112" t="s">
        <v>655</v>
      </c>
      <c r="W6" s="112" t="s">
        <v>656</v>
      </c>
      <c r="X6" s="112" t="s">
        <v>657</v>
      </c>
      <c r="Y6" s="112" t="s">
        <v>654</v>
      </c>
      <c r="Z6" s="112" t="s">
        <v>655</v>
      </c>
      <c r="AA6" s="116" t="s">
        <v>656</v>
      </c>
      <c r="AB6" s="116" t="s">
        <v>657</v>
      </c>
      <c r="AC6" s="112" t="s">
        <v>654</v>
      </c>
      <c r="AD6" s="112" t="s">
        <v>655</v>
      </c>
      <c r="AE6" s="112" t="s">
        <v>656</v>
      </c>
      <c r="AF6" s="112" t="s">
        <v>657</v>
      </c>
      <c r="AG6" s="2" t="s">
        <v>654</v>
      </c>
      <c r="AH6" s="2" t="s">
        <v>655</v>
      </c>
      <c r="AI6" s="2" t="s">
        <v>656</v>
      </c>
      <c r="AJ6" s="2" t="s">
        <v>657</v>
      </c>
      <c r="AK6" s="7"/>
      <c r="AL6" s="2"/>
    </row>
    <row r="7" spans="1:38">
      <c r="B7" s="5" t="s">
        <v>60</v>
      </c>
      <c r="C7" s="6" t="s">
        <v>61</v>
      </c>
      <c r="D7" s="6" t="s">
        <v>157</v>
      </c>
      <c r="E7" s="6">
        <v>2015</v>
      </c>
      <c r="F7" s="6">
        <v>2015</v>
      </c>
      <c r="G7" s="6">
        <v>2015</v>
      </c>
      <c r="H7" s="6">
        <v>2015</v>
      </c>
      <c r="I7" s="6">
        <v>2016</v>
      </c>
      <c r="J7" s="6">
        <v>2016</v>
      </c>
      <c r="K7" s="6">
        <v>2016</v>
      </c>
      <c r="L7" s="6">
        <v>2016</v>
      </c>
      <c r="M7" s="6">
        <v>2017</v>
      </c>
      <c r="N7" s="6">
        <v>2017</v>
      </c>
      <c r="O7" s="6">
        <v>2017</v>
      </c>
      <c r="P7" s="6">
        <v>2017</v>
      </c>
      <c r="Q7" s="6">
        <v>2018</v>
      </c>
      <c r="R7" s="6">
        <v>2018</v>
      </c>
      <c r="S7" s="6">
        <v>2018</v>
      </c>
      <c r="T7" s="6">
        <v>2018</v>
      </c>
      <c r="U7" s="6">
        <v>2019</v>
      </c>
      <c r="V7" s="6">
        <v>2019</v>
      </c>
      <c r="W7" s="6">
        <v>2019</v>
      </c>
      <c r="X7" s="6">
        <v>2019</v>
      </c>
      <c r="Y7" s="6">
        <v>2020</v>
      </c>
      <c r="Z7" s="6">
        <v>2020</v>
      </c>
      <c r="AA7" s="104">
        <v>2020</v>
      </c>
      <c r="AB7" s="104">
        <v>2020</v>
      </c>
      <c r="AC7" s="6">
        <v>2021</v>
      </c>
      <c r="AD7" s="6">
        <v>2021</v>
      </c>
      <c r="AE7" s="6">
        <v>2021</v>
      </c>
      <c r="AF7" s="6">
        <v>2021</v>
      </c>
      <c r="AG7" s="6">
        <v>2022</v>
      </c>
      <c r="AH7" s="6">
        <v>2022</v>
      </c>
      <c r="AI7" s="6">
        <v>2022</v>
      </c>
      <c r="AJ7" s="6">
        <v>2022</v>
      </c>
      <c r="AK7" s="5" t="s">
        <v>63</v>
      </c>
      <c r="AL7" s="6" t="s">
        <v>64</v>
      </c>
    </row>
    <row r="8" spans="1:38" ht="90">
      <c r="A8" s="8" t="s">
        <v>404</v>
      </c>
      <c r="B8" s="35" t="s">
        <v>677</v>
      </c>
      <c r="C8" s="9" t="s">
        <v>66</v>
      </c>
      <c r="D8" s="12" t="s">
        <v>678</v>
      </c>
      <c r="E8" s="66" t="s">
        <v>71</v>
      </c>
      <c r="F8" s="66" t="s">
        <v>71</v>
      </c>
      <c r="G8" s="66" t="s">
        <v>71</v>
      </c>
      <c r="H8" s="66" t="s">
        <v>71</v>
      </c>
      <c r="I8" s="66" t="s">
        <v>71</v>
      </c>
      <c r="J8" s="66" t="s">
        <v>71</v>
      </c>
      <c r="K8" s="66" t="s">
        <v>71</v>
      </c>
      <c r="L8" s="66" t="s">
        <v>71</v>
      </c>
      <c r="M8" s="66" t="s">
        <v>71</v>
      </c>
      <c r="N8" s="66" t="s">
        <v>71</v>
      </c>
      <c r="O8" s="66" t="s">
        <v>71</v>
      </c>
      <c r="P8" s="66" t="s">
        <v>71</v>
      </c>
      <c r="Q8" s="66" t="s">
        <v>71</v>
      </c>
      <c r="R8" s="66" t="s">
        <v>71</v>
      </c>
      <c r="S8" s="66" t="s">
        <v>71</v>
      </c>
      <c r="T8" s="66" t="s">
        <v>71</v>
      </c>
      <c r="U8" s="66" t="s">
        <v>71</v>
      </c>
      <c r="V8" s="66" t="s">
        <v>71</v>
      </c>
      <c r="W8" s="66" t="s">
        <v>71</v>
      </c>
      <c r="X8" s="66" t="s">
        <v>71</v>
      </c>
      <c r="Y8" s="66" t="s">
        <v>71</v>
      </c>
      <c r="Z8" s="66" t="s">
        <v>71</v>
      </c>
      <c r="AA8" s="97">
        <v>262.2</v>
      </c>
      <c r="AB8" s="97">
        <v>2.8</v>
      </c>
      <c r="AC8" s="66" t="s">
        <v>71</v>
      </c>
      <c r="AD8" s="66" t="s">
        <v>71</v>
      </c>
      <c r="AE8" s="97">
        <v>184.74</v>
      </c>
      <c r="AF8" s="97">
        <v>0</v>
      </c>
      <c r="AG8" s="71"/>
      <c r="AH8" s="71"/>
      <c r="AI8" s="71"/>
      <c r="AJ8" s="71"/>
      <c r="AK8" s="37" t="s">
        <v>679</v>
      </c>
      <c r="AL8" s="77" t="s">
        <v>680</v>
      </c>
    </row>
    <row r="9" spans="1:38" ht="90">
      <c r="B9" s="39"/>
      <c r="C9" s="10" t="s">
        <v>69</v>
      </c>
      <c r="D9" s="12" t="s">
        <v>681</v>
      </c>
      <c r="E9" s="67" t="s">
        <v>71</v>
      </c>
      <c r="F9" s="67" t="s">
        <v>71</v>
      </c>
      <c r="G9" s="67" t="s">
        <v>71</v>
      </c>
      <c r="H9" s="67" t="s">
        <v>71</v>
      </c>
      <c r="I9" s="67" t="s">
        <v>71</v>
      </c>
      <c r="J9" s="67" t="s">
        <v>71</v>
      </c>
      <c r="K9" s="67" t="s">
        <v>71</v>
      </c>
      <c r="L9" s="67" t="s">
        <v>71</v>
      </c>
      <c r="M9" s="67" t="s">
        <v>71</v>
      </c>
      <c r="N9" s="67" t="s">
        <v>71</v>
      </c>
      <c r="O9" s="67" t="s">
        <v>71</v>
      </c>
      <c r="P9" s="67" t="s">
        <v>71</v>
      </c>
      <c r="Q9" s="67" t="s">
        <v>71</v>
      </c>
      <c r="R9" s="67" t="s">
        <v>71</v>
      </c>
      <c r="S9" s="67" t="s">
        <v>71</v>
      </c>
      <c r="T9" s="67" t="s">
        <v>71</v>
      </c>
      <c r="U9" s="67" t="s">
        <v>71</v>
      </c>
      <c r="V9" s="67" t="s">
        <v>71</v>
      </c>
      <c r="W9" s="67" t="s">
        <v>71</v>
      </c>
      <c r="X9" s="67" t="s">
        <v>71</v>
      </c>
      <c r="Y9" s="67" t="s">
        <v>71</v>
      </c>
      <c r="Z9" s="67" t="s">
        <v>71</v>
      </c>
      <c r="AA9" s="97">
        <v>262.2</v>
      </c>
      <c r="AB9" s="97">
        <v>2.8</v>
      </c>
      <c r="AC9" s="67" t="s">
        <v>71</v>
      </c>
      <c r="AD9" s="67" t="s">
        <v>71</v>
      </c>
      <c r="AE9" s="97">
        <v>184.74</v>
      </c>
      <c r="AF9" s="97">
        <v>0</v>
      </c>
      <c r="AG9" s="74"/>
      <c r="AH9" s="74"/>
      <c r="AI9" s="74"/>
      <c r="AJ9" s="74"/>
      <c r="AK9" s="12" t="s">
        <v>681</v>
      </c>
      <c r="AL9" s="77" t="str">
        <f t="shared" ref="AL9:AL15" si="0">AL8</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0" spans="1:38" ht="90">
      <c r="B10" s="36"/>
      <c r="C10" s="10" t="s">
        <v>73</v>
      </c>
      <c r="D10" s="12" t="s">
        <v>682</v>
      </c>
      <c r="E10" s="68" t="s">
        <v>71</v>
      </c>
      <c r="F10" s="68" t="s">
        <v>71</v>
      </c>
      <c r="G10" s="68" t="s">
        <v>71</v>
      </c>
      <c r="H10" s="68" t="s">
        <v>71</v>
      </c>
      <c r="I10" s="68" t="s">
        <v>71</v>
      </c>
      <c r="J10" s="68" t="s">
        <v>71</v>
      </c>
      <c r="K10" s="68" t="s">
        <v>71</v>
      </c>
      <c r="L10" s="68" t="s">
        <v>71</v>
      </c>
      <c r="M10" s="68" t="s">
        <v>71</v>
      </c>
      <c r="N10" s="68" t="s">
        <v>71</v>
      </c>
      <c r="O10" s="68" t="s">
        <v>71</v>
      </c>
      <c r="P10" s="68" t="s">
        <v>71</v>
      </c>
      <c r="Q10" s="68" t="s">
        <v>71</v>
      </c>
      <c r="R10" s="68" t="s">
        <v>71</v>
      </c>
      <c r="S10" s="68" t="s">
        <v>71</v>
      </c>
      <c r="T10" s="68" t="s">
        <v>71</v>
      </c>
      <c r="U10" s="68" t="s">
        <v>71</v>
      </c>
      <c r="V10" s="68" t="s">
        <v>71</v>
      </c>
      <c r="W10" s="68" t="s">
        <v>71</v>
      </c>
      <c r="X10" s="68" t="s">
        <v>71</v>
      </c>
      <c r="Y10" s="68" t="s">
        <v>71</v>
      </c>
      <c r="Z10" s="68" t="s">
        <v>71</v>
      </c>
      <c r="AA10" s="97">
        <v>14</v>
      </c>
      <c r="AB10" s="97">
        <v>0</v>
      </c>
      <c r="AC10" s="68" t="s">
        <v>71</v>
      </c>
      <c r="AD10" s="68" t="s">
        <v>71</v>
      </c>
      <c r="AE10" s="97">
        <v>12</v>
      </c>
      <c r="AF10" s="97">
        <v>0</v>
      </c>
      <c r="AG10" s="72"/>
      <c r="AH10" s="72"/>
      <c r="AI10" s="72"/>
      <c r="AJ10" s="72"/>
      <c r="AK10" s="12" t="s">
        <v>683</v>
      </c>
      <c r="AL10" s="77" t="str">
        <f t="shared" si="0"/>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1" spans="1:38" ht="90">
      <c r="B11" s="36"/>
      <c r="C11" s="10" t="s">
        <v>75</v>
      </c>
      <c r="D11" s="12" t="s">
        <v>684</v>
      </c>
      <c r="E11" s="68" t="s">
        <v>71</v>
      </c>
      <c r="F11" s="68" t="s">
        <v>71</v>
      </c>
      <c r="G11" s="68" t="s">
        <v>71</v>
      </c>
      <c r="H11" s="68" t="s">
        <v>71</v>
      </c>
      <c r="I11" s="68" t="s">
        <v>71</v>
      </c>
      <c r="J11" s="68" t="s">
        <v>71</v>
      </c>
      <c r="K11" s="68" t="s">
        <v>71</v>
      </c>
      <c r="L11" s="68" t="s">
        <v>71</v>
      </c>
      <c r="M11" s="68" t="s">
        <v>71</v>
      </c>
      <c r="N11" s="68" t="s">
        <v>71</v>
      </c>
      <c r="O11" s="68" t="s">
        <v>71</v>
      </c>
      <c r="P11" s="68" t="s">
        <v>71</v>
      </c>
      <c r="Q11" s="68" t="s">
        <v>71</v>
      </c>
      <c r="R11" s="68" t="s">
        <v>71</v>
      </c>
      <c r="S11" s="68" t="s">
        <v>71</v>
      </c>
      <c r="T11" s="68" t="s">
        <v>71</v>
      </c>
      <c r="U11" s="68" t="s">
        <v>71</v>
      </c>
      <c r="V11" s="68" t="s">
        <v>71</v>
      </c>
      <c r="W11" s="68" t="s">
        <v>71</v>
      </c>
      <c r="X11" s="68" t="s">
        <v>71</v>
      </c>
      <c r="Y11" s="68" t="s">
        <v>71</v>
      </c>
      <c r="Z11" s="68" t="s">
        <v>71</v>
      </c>
      <c r="AA11" s="97">
        <v>14</v>
      </c>
      <c r="AB11" s="97">
        <v>0</v>
      </c>
      <c r="AC11" s="68" t="s">
        <v>71</v>
      </c>
      <c r="AD11" s="68" t="s">
        <v>71</v>
      </c>
      <c r="AE11" s="97">
        <v>12</v>
      </c>
      <c r="AF11" s="97">
        <v>0</v>
      </c>
      <c r="AG11" s="72"/>
      <c r="AH11" s="72"/>
      <c r="AI11" s="72"/>
      <c r="AJ11" s="72"/>
      <c r="AK11" s="12" t="s">
        <v>684</v>
      </c>
      <c r="AL11" s="77" t="str">
        <f t="shared" si="0"/>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2" spans="1:38" ht="90">
      <c r="B12" s="36"/>
      <c r="C12" s="10" t="s">
        <v>78</v>
      </c>
      <c r="D12" s="12" t="s">
        <v>685</v>
      </c>
      <c r="E12" s="68" t="s">
        <v>71</v>
      </c>
      <c r="F12" s="68" t="s">
        <v>71</v>
      </c>
      <c r="G12" s="68" t="s">
        <v>71</v>
      </c>
      <c r="H12" s="68" t="s">
        <v>71</v>
      </c>
      <c r="I12" s="68" t="s">
        <v>71</v>
      </c>
      <c r="J12" s="68" t="s">
        <v>71</v>
      </c>
      <c r="K12" s="68" t="s">
        <v>71</v>
      </c>
      <c r="L12" s="68" t="s">
        <v>71</v>
      </c>
      <c r="M12" s="68" t="s">
        <v>71</v>
      </c>
      <c r="N12" s="68" t="s">
        <v>71</v>
      </c>
      <c r="O12" s="68" t="s">
        <v>71</v>
      </c>
      <c r="P12" s="68" t="s">
        <v>71</v>
      </c>
      <c r="Q12" s="68" t="s">
        <v>71</v>
      </c>
      <c r="R12" s="68" t="s">
        <v>71</v>
      </c>
      <c r="S12" s="68" t="s">
        <v>71</v>
      </c>
      <c r="T12" s="68" t="s">
        <v>71</v>
      </c>
      <c r="U12" s="68" t="s">
        <v>71</v>
      </c>
      <c r="V12" s="68" t="s">
        <v>71</v>
      </c>
      <c r="W12" s="68" t="s">
        <v>71</v>
      </c>
      <c r="X12" s="68" t="s">
        <v>71</v>
      </c>
      <c r="Y12" s="68" t="s">
        <v>71</v>
      </c>
      <c r="Z12" s="68" t="s">
        <v>71</v>
      </c>
      <c r="AA12" s="97">
        <v>24500</v>
      </c>
      <c r="AB12" s="97">
        <v>0</v>
      </c>
      <c r="AC12" s="68" t="s">
        <v>71</v>
      </c>
      <c r="AD12" s="68" t="s">
        <v>71</v>
      </c>
      <c r="AE12" s="97">
        <v>21097</v>
      </c>
      <c r="AF12" s="97">
        <v>0</v>
      </c>
      <c r="AG12" s="72"/>
      <c r="AH12" s="72"/>
      <c r="AI12" s="72"/>
      <c r="AJ12" s="72"/>
      <c r="AK12" s="12" t="s">
        <v>686</v>
      </c>
      <c r="AL12" s="77" t="str">
        <f t="shared" si="0"/>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3" spans="1:38" ht="90">
      <c r="B13" s="36"/>
      <c r="C13" s="10" t="s">
        <v>80</v>
      </c>
      <c r="D13" s="12" t="s">
        <v>687</v>
      </c>
      <c r="E13" s="68" t="s">
        <v>71</v>
      </c>
      <c r="F13" s="68" t="s">
        <v>71</v>
      </c>
      <c r="G13" s="68" t="s">
        <v>71</v>
      </c>
      <c r="H13" s="68" t="s">
        <v>71</v>
      </c>
      <c r="I13" s="68" t="s">
        <v>71</v>
      </c>
      <c r="J13" s="68" t="s">
        <v>71</v>
      </c>
      <c r="K13" s="68" t="s">
        <v>71</v>
      </c>
      <c r="L13" s="68" t="s">
        <v>71</v>
      </c>
      <c r="M13" s="68" t="s">
        <v>71</v>
      </c>
      <c r="N13" s="68" t="s">
        <v>71</v>
      </c>
      <c r="O13" s="68" t="s">
        <v>71</v>
      </c>
      <c r="P13" s="68" t="s">
        <v>71</v>
      </c>
      <c r="Q13" s="68" t="s">
        <v>71</v>
      </c>
      <c r="R13" s="68" t="s">
        <v>71</v>
      </c>
      <c r="S13" s="68" t="s">
        <v>71</v>
      </c>
      <c r="T13" s="68" t="s">
        <v>71</v>
      </c>
      <c r="U13" s="68" t="s">
        <v>71</v>
      </c>
      <c r="V13" s="68" t="s">
        <v>71</v>
      </c>
      <c r="W13" s="68" t="s">
        <v>71</v>
      </c>
      <c r="X13" s="68" t="s">
        <v>71</v>
      </c>
      <c r="Y13" s="68" t="s">
        <v>71</v>
      </c>
      <c r="Z13" s="68" t="s">
        <v>71</v>
      </c>
      <c r="AA13" s="97">
        <v>24500</v>
      </c>
      <c r="AB13" s="97">
        <v>0</v>
      </c>
      <c r="AC13" s="68" t="s">
        <v>71</v>
      </c>
      <c r="AD13" s="68" t="s">
        <v>71</v>
      </c>
      <c r="AE13" s="97">
        <v>21097</v>
      </c>
      <c r="AF13" s="97">
        <v>0</v>
      </c>
      <c r="AG13" s="72"/>
      <c r="AH13" s="72"/>
      <c r="AI13" s="72"/>
      <c r="AJ13" s="72"/>
      <c r="AK13" s="38" t="s">
        <v>687</v>
      </c>
      <c r="AL13" s="77" t="str">
        <f t="shared" si="0"/>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4" spans="1:38" ht="90">
      <c r="B14" s="36"/>
      <c r="C14" s="10" t="s">
        <v>82</v>
      </c>
      <c r="D14" s="12" t="s">
        <v>688</v>
      </c>
      <c r="E14" s="68" t="s">
        <v>71</v>
      </c>
      <c r="F14" s="68" t="s">
        <v>71</v>
      </c>
      <c r="G14" s="68" t="s">
        <v>71</v>
      </c>
      <c r="H14" s="68" t="s">
        <v>71</v>
      </c>
      <c r="I14" s="68" t="s">
        <v>71</v>
      </c>
      <c r="J14" s="68" t="s">
        <v>71</v>
      </c>
      <c r="K14" s="68" t="s">
        <v>71</v>
      </c>
      <c r="L14" s="68" t="s">
        <v>71</v>
      </c>
      <c r="M14" s="68" t="s">
        <v>71</v>
      </c>
      <c r="N14" s="68" t="s">
        <v>71</v>
      </c>
      <c r="O14" s="68" t="s">
        <v>71</v>
      </c>
      <c r="P14" s="68" t="s">
        <v>71</v>
      </c>
      <c r="Q14" s="68" t="s">
        <v>71</v>
      </c>
      <c r="R14" s="68" t="s">
        <v>71</v>
      </c>
      <c r="S14" s="68" t="s">
        <v>71</v>
      </c>
      <c r="T14" s="68" t="s">
        <v>71</v>
      </c>
      <c r="U14" s="68" t="s">
        <v>71</v>
      </c>
      <c r="V14" s="68" t="s">
        <v>71</v>
      </c>
      <c r="W14" s="68" t="s">
        <v>71</v>
      </c>
      <c r="X14" s="68" t="s">
        <v>71</v>
      </c>
      <c r="Y14" s="68" t="s">
        <v>71</v>
      </c>
      <c r="Z14" s="68" t="s">
        <v>71</v>
      </c>
      <c r="AA14" s="97" t="s">
        <v>71</v>
      </c>
      <c r="AB14" s="97" t="s">
        <v>71</v>
      </c>
      <c r="AC14" s="68" t="s">
        <v>71</v>
      </c>
      <c r="AD14" s="68" t="s">
        <v>71</v>
      </c>
      <c r="AE14" s="97" t="s">
        <v>71</v>
      </c>
      <c r="AF14" s="97" t="s">
        <v>71</v>
      </c>
      <c r="AG14" s="72"/>
      <c r="AH14" s="72"/>
      <c r="AI14" s="72"/>
      <c r="AJ14" s="72"/>
      <c r="AK14" s="12" t="s">
        <v>689</v>
      </c>
      <c r="AL14" s="77" t="str">
        <f t="shared" si="0"/>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5" spans="1:38" ht="90">
      <c r="B15" s="36"/>
      <c r="C15" s="10" t="s">
        <v>84</v>
      </c>
      <c r="D15" s="12" t="s">
        <v>690</v>
      </c>
      <c r="E15" s="68" t="s">
        <v>71</v>
      </c>
      <c r="F15" s="68" t="s">
        <v>71</v>
      </c>
      <c r="G15" s="68" t="s">
        <v>71</v>
      </c>
      <c r="H15" s="68" t="s">
        <v>71</v>
      </c>
      <c r="I15" s="68" t="s">
        <v>71</v>
      </c>
      <c r="J15" s="68" t="s">
        <v>71</v>
      </c>
      <c r="K15" s="68" t="s">
        <v>71</v>
      </c>
      <c r="L15" s="68" t="s">
        <v>71</v>
      </c>
      <c r="M15" s="68" t="s">
        <v>71</v>
      </c>
      <c r="N15" s="68" t="s">
        <v>71</v>
      </c>
      <c r="O15" s="68" t="s">
        <v>71</v>
      </c>
      <c r="P15" s="68" t="s">
        <v>71</v>
      </c>
      <c r="Q15" s="68" t="s">
        <v>71</v>
      </c>
      <c r="R15" s="68" t="s">
        <v>71</v>
      </c>
      <c r="S15" s="68" t="s">
        <v>71</v>
      </c>
      <c r="T15" s="68" t="s">
        <v>71</v>
      </c>
      <c r="U15" s="68" t="s">
        <v>71</v>
      </c>
      <c r="V15" s="68" t="s">
        <v>71</v>
      </c>
      <c r="W15" s="68" t="s">
        <v>71</v>
      </c>
      <c r="X15" s="68" t="s">
        <v>71</v>
      </c>
      <c r="Y15" s="68" t="s">
        <v>71</v>
      </c>
      <c r="Z15" s="68" t="s">
        <v>71</v>
      </c>
      <c r="AA15" s="97" t="s">
        <v>71</v>
      </c>
      <c r="AB15" s="97" t="s">
        <v>71</v>
      </c>
      <c r="AC15" s="68" t="s">
        <v>71</v>
      </c>
      <c r="AD15" s="68" t="s">
        <v>71</v>
      </c>
      <c r="AE15" s="97" t="s">
        <v>71</v>
      </c>
      <c r="AF15" s="97" t="s">
        <v>71</v>
      </c>
      <c r="AG15" s="72"/>
      <c r="AH15" s="72"/>
      <c r="AI15" s="72"/>
      <c r="AJ15" s="72"/>
      <c r="AK15" s="12" t="s">
        <v>690</v>
      </c>
      <c r="AL15" s="77" t="str">
        <f t="shared" si="0"/>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6" spans="1:38" ht="30">
      <c r="B16" s="36"/>
      <c r="C16" s="10" t="s">
        <v>86</v>
      </c>
      <c r="D16" s="12" t="s">
        <v>691</v>
      </c>
      <c r="E16" s="68" t="s">
        <v>71</v>
      </c>
      <c r="F16" s="68" t="s">
        <v>71</v>
      </c>
      <c r="G16" s="68" t="s">
        <v>71</v>
      </c>
      <c r="H16" s="68" t="s">
        <v>71</v>
      </c>
      <c r="I16" s="68" t="s">
        <v>71</v>
      </c>
      <c r="J16" s="68" t="s">
        <v>71</v>
      </c>
      <c r="K16" s="68" t="s">
        <v>71</v>
      </c>
      <c r="L16" s="68" t="s">
        <v>71</v>
      </c>
      <c r="M16" s="68" t="s">
        <v>71</v>
      </c>
      <c r="N16" s="68" t="s">
        <v>71</v>
      </c>
      <c r="O16" s="68" t="s">
        <v>71</v>
      </c>
      <c r="P16" s="68" t="s">
        <v>71</v>
      </c>
      <c r="Q16" s="68" t="s">
        <v>71</v>
      </c>
      <c r="R16" s="68" t="s">
        <v>71</v>
      </c>
      <c r="S16" s="68" t="s">
        <v>71</v>
      </c>
      <c r="T16" s="68" t="s">
        <v>71</v>
      </c>
      <c r="U16" s="68" t="s">
        <v>71</v>
      </c>
      <c r="V16" s="68" t="s">
        <v>71</v>
      </c>
      <c r="W16" s="68" t="s">
        <v>71</v>
      </c>
      <c r="X16" s="68" t="s">
        <v>71</v>
      </c>
      <c r="Y16" s="68" t="s">
        <v>71</v>
      </c>
      <c r="Z16" s="68" t="s">
        <v>71</v>
      </c>
      <c r="AA16" s="97" t="s">
        <v>71</v>
      </c>
      <c r="AB16" s="97" t="s">
        <v>71</v>
      </c>
      <c r="AC16" s="68" t="s">
        <v>71</v>
      </c>
      <c r="AD16" s="68" t="s">
        <v>71</v>
      </c>
      <c r="AE16" s="97" t="s">
        <v>71</v>
      </c>
      <c r="AF16" s="97" t="s">
        <v>71</v>
      </c>
      <c r="AG16" s="72"/>
      <c r="AH16" s="72"/>
      <c r="AI16" s="72"/>
      <c r="AJ16" s="72"/>
      <c r="AK16" s="12" t="s">
        <v>692</v>
      </c>
      <c r="AL16" s="77" t="s">
        <v>693</v>
      </c>
    </row>
    <row r="17" spans="1:38">
      <c r="B17" s="36"/>
      <c r="C17" s="10" t="s">
        <v>88</v>
      </c>
      <c r="D17" s="12" t="s">
        <v>694</v>
      </c>
      <c r="E17" s="68" t="s">
        <v>71</v>
      </c>
      <c r="F17" s="68" t="s">
        <v>71</v>
      </c>
      <c r="G17" s="68" t="s">
        <v>71</v>
      </c>
      <c r="H17" s="68" t="s">
        <v>71</v>
      </c>
      <c r="I17" s="68" t="s">
        <v>71</v>
      </c>
      <c r="J17" s="68" t="s">
        <v>71</v>
      </c>
      <c r="K17" s="68" t="s">
        <v>71</v>
      </c>
      <c r="L17" s="68" t="s">
        <v>71</v>
      </c>
      <c r="M17" s="68" t="s">
        <v>71</v>
      </c>
      <c r="N17" s="68" t="s">
        <v>71</v>
      </c>
      <c r="O17" s="68" t="s">
        <v>71</v>
      </c>
      <c r="P17" s="68" t="s">
        <v>71</v>
      </c>
      <c r="Q17" s="68" t="s">
        <v>71</v>
      </c>
      <c r="R17" s="68" t="s">
        <v>71</v>
      </c>
      <c r="S17" s="68" t="s">
        <v>71</v>
      </c>
      <c r="T17" s="68" t="s">
        <v>71</v>
      </c>
      <c r="U17" s="68" t="s">
        <v>71</v>
      </c>
      <c r="V17" s="68" t="s">
        <v>71</v>
      </c>
      <c r="W17" s="68" t="s">
        <v>71</v>
      </c>
      <c r="X17" s="68" t="s">
        <v>71</v>
      </c>
      <c r="Y17" s="68" t="s">
        <v>71</v>
      </c>
      <c r="Z17" s="68" t="s">
        <v>71</v>
      </c>
      <c r="AA17" s="97" t="s">
        <v>71</v>
      </c>
      <c r="AB17" s="97" t="s">
        <v>71</v>
      </c>
      <c r="AC17" s="68" t="s">
        <v>71</v>
      </c>
      <c r="AD17" s="68" t="s">
        <v>71</v>
      </c>
      <c r="AE17" s="97" t="s">
        <v>71</v>
      </c>
      <c r="AF17" s="97" t="s">
        <v>71</v>
      </c>
      <c r="AG17" s="72"/>
      <c r="AH17" s="72"/>
      <c r="AI17" s="72"/>
      <c r="AJ17" s="72"/>
      <c r="AK17" s="12" t="s">
        <v>694</v>
      </c>
      <c r="AL17" s="77" t="s">
        <v>693</v>
      </c>
    </row>
    <row r="18" spans="1:38" ht="90">
      <c r="B18" s="36"/>
      <c r="C18" s="10" t="s">
        <v>90</v>
      </c>
      <c r="D18" s="12" t="s">
        <v>695</v>
      </c>
      <c r="E18" s="68" t="s">
        <v>71</v>
      </c>
      <c r="F18" s="68" t="s">
        <v>71</v>
      </c>
      <c r="G18" s="68" t="s">
        <v>71</v>
      </c>
      <c r="H18" s="68" t="s">
        <v>71</v>
      </c>
      <c r="I18" s="68" t="s">
        <v>71</v>
      </c>
      <c r="J18" s="68" t="s">
        <v>71</v>
      </c>
      <c r="K18" s="68" t="s">
        <v>71</v>
      </c>
      <c r="L18" s="68" t="s">
        <v>71</v>
      </c>
      <c r="M18" s="68" t="s">
        <v>71</v>
      </c>
      <c r="N18" s="68" t="s">
        <v>71</v>
      </c>
      <c r="O18" s="68" t="s">
        <v>71</v>
      </c>
      <c r="P18" s="68" t="s">
        <v>71</v>
      </c>
      <c r="Q18" s="68" t="s">
        <v>71</v>
      </c>
      <c r="R18" s="68" t="s">
        <v>71</v>
      </c>
      <c r="S18" s="68" t="s">
        <v>71</v>
      </c>
      <c r="T18" s="68" t="s">
        <v>71</v>
      </c>
      <c r="U18" s="68" t="s">
        <v>71</v>
      </c>
      <c r="V18" s="68" t="s">
        <v>71</v>
      </c>
      <c r="W18" s="68" t="s">
        <v>71</v>
      </c>
      <c r="X18" s="68" t="s">
        <v>71</v>
      </c>
      <c r="Y18" s="68" t="s">
        <v>71</v>
      </c>
      <c r="Z18" s="68" t="s">
        <v>71</v>
      </c>
      <c r="AA18" s="97">
        <v>208.1</v>
      </c>
      <c r="AB18" s="97">
        <v>2.8</v>
      </c>
      <c r="AC18" s="68" t="s">
        <v>71</v>
      </c>
      <c r="AD18" s="68" t="s">
        <v>71</v>
      </c>
      <c r="AE18" s="97">
        <v>146.82</v>
      </c>
      <c r="AF18" s="97">
        <v>0</v>
      </c>
      <c r="AG18" s="72"/>
      <c r="AH18" s="72"/>
      <c r="AI18" s="72"/>
      <c r="AJ18" s="72"/>
      <c r="AK18" s="12" t="s">
        <v>696</v>
      </c>
      <c r="AL18" s="77" t="str">
        <f>AL15</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19" spans="1:38" ht="90">
      <c r="B19" s="36"/>
      <c r="C19" s="10" t="s">
        <v>92</v>
      </c>
      <c r="D19" s="12" t="s">
        <v>697</v>
      </c>
      <c r="E19" s="68" t="s">
        <v>71</v>
      </c>
      <c r="F19" s="68" t="s">
        <v>71</v>
      </c>
      <c r="G19" s="68" t="s">
        <v>71</v>
      </c>
      <c r="H19" s="68" t="s">
        <v>71</v>
      </c>
      <c r="I19" s="68" t="s">
        <v>71</v>
      </c>
      <c r="J19" s="68" t="s">
        <v>71</v>
      </c>
      <c r="K19" s="68" t="s">
        <v>71</v>
      </c>
      <c r="L19" s="68" t="s">
        <v>71</v>
      </c>
      <c r="M19" s="68" t="s">
        <v>71</v>
      </c>
      <c r="N19" s="68" t="s">
        <v>71</v>
      </c>
      <c r="O19" s="68" t="s">
        <v>71</v>
      </c>
      <c r="P19" s="68" t="s">
        <v>71</v>
      </c>
      <c r="Q19" s="68" t="s">
        <v>71</v>
      </c>
      <c r="R19" s="68" t="s">
        <v>71</v>
      </c>
      <c r="S19" s="68" t="s">
        <v>71</v>
      </c>
      <c r="T19" s="68" t="s">
        <v>71</v>
      </c>
      <c r="U19" s="68" t="s">
        <v>71</v>
      </c>
      <c r="V19" s="68" t="s">
        <v>71</v>
      </c>
      <c r="W19" s="68" t="s">
        <v>71</v>
      </c>
      <c r="X19" s="68" t="s">
        <v>71</v>
      </c>
      <c r="Y19" s="68" t="s">
        <v>71</v>
      </c>
      <c r="Z19" s="68" t="s">
        <v>71</v>
      </c>
      <c r="AA19" s="97">
        <v>208.1</v>
      </c>
      <c r="AB19" s="97">
        <v>2.8</v>
      </c>
      <c r="AC19" s="68" t="s">
        <v>71</v>
      </c>
      <c r="AD19" s="68" t="s">
        <v>71</v>
      </c>
      <c r="AE19" s="97">
        <v>146.82</v>
      </c>
      <c r="AF19" s="97">
        <v>0</v>
      </c>
      <c r="AG19" s="72"/>
      <c r="AH19" s="72"/>
      <c r="AI19" s="72"/>
      <c r="AJ19" s="72"/>
      <c r="AK19" s="12" t="s">
        <v>697</v>
      </c>
      <c r="AL19" s="77" t="str">
        <f t="shared" ref="AL19:AL31" si="1">AL18</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0" spans="1:38" ht="90">
      <c r="B20" s="36"/>
      <c r="C20" s="10" t="s">
        <v>698</v>
      </c>
      <c r="D20" s="12" t="s">
        <v>699</v>
      </c>
      <c r="E20" s="68" t="s">
        <v>71</v>
      </c>
      <c r="F20" s="68" t="s">
        <v>71</v>
      </c>
      <c r="G20" s="68" t="s">
        <v>71</v>
      </c>
      <c r="H20" s="68" t="s">
        <v>71</v>
      </c>
      <c r="I20" s="68" t="s">
        <v>71</v>
      </c>
      <c r="J20" s="68" t="s">
        <v>71</v>
      </c>
      <c r="K20" s="68" t="s">
        <v>71</v>
      </c>
      <c r="L20" s="68" t="s">
        <v>71</v>
      </c>
      <c r="M20" s="68" t="s">
        <v>71</v>
      </c>
      <c r="N20" s="68" t="s">
        <v>71</v>
      </c>
      <c r="O20" s="68" t="s">
        <v>71</v>
      </c>
      <c r="P20" s="68" t="s">
        <v>71</v>
      </c>
      <c r="Q20" s="68" t="s">
        <v>71</v>
      </c>
      <c r="R20" s="68" t="s">
        <v>71</v>
      </c>
      <c r="S20" s="68" t="s">
        <v>71</v>
      </c>
      <c r="T20" s="68" t="s">
        <v>71</v>
      </c>
      <c r="U20" s="68" t="s">
        <v>71</v>
      </c>
      <c r="V20" s="68" t="s">
        <v>71</v>
      </c>
      <c r="W20" s="68" t="s">
        <v>71</v>
      </c>
      <c r="X20" s="68" t="s">
        <v>71</v>
      </c>
      <c r="Y20" s="68" t="s">
        <v>71</v>
      </c>
      <c r="Z20" s="68" t="s">
        <v>71</v>
      </c>
      <c r="AA20" s="97">
        <v>13</v>
      </c>
      <c r="AB20" s="97">
        <v>0</v>
      </c>
      <c r="AC20" s="68" t="s">
        <v>71</v>
      </c>
      <c r="AD20" s="68" t="s">
        <v>71</v>
      </c>
      <c r="AE20" s="97">
        <v>8</v>
      </c>
      <c r="AF20" s="97">
        <v>0</v>
      </c>
      <c r="AG20" s="72"/>
      <c r="AH20" s="72"/>
      <c r="AI20" s="72"/>
      <c r="AJ20" s="72"/>
      <c r="AK20" s="12" t="s">
        <v>700</v>
      </c>
      <c r="AL20"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1" spans="1:38" ht="90">
      <c r="B21" s="36"/>
      <c r="C21" s="10" t="s">
        <v>701</v>
      </c>
      <c r="D21" s="12" t="s">
        <v>702</v>
      </c>
      <c r="E21" s="68" t="s">
        <v>71</v>
      </c>
      <c r="F21" s="68" t="s">
        <v>71</v>
      </c>
      <c r="G21" s="68" t="s">
        <v>71</v>
      </c>
      <c r="H21" s="68" t="s">
        <v>71</v>
      </c>
      <c r="I21" s="68" t="s">
        <v>71</v>
      </c>
      <c r="J21" s="68" t="s">
        <v>71</v>
      </c>
      <c r="K21" s="68" t="s">
        <v>71</v>
      </c>
      <c r="L21" s="68" t="s">
        <v>71</v>
      </c>
      <c r="M21" s="68" t="s">
        <v>71</v>
      </c>
      <c r="N21" s="68" t="s">
        <v>71</v>
      </c>
      <c r="O21" s="68" t="s">
        <v>71</v>
      </c>
      <c r="P21" s="68" t="s">
        <v>71</v>
      </c>
      <c r="Q21" s="68" t="s">
        <v>71</v>
      </c>
      <c r="R21" s="68" t="s">
        <v>71</v>
      </c>
      <c r="S21" s="68" t="s">
        <v>71</v>
      </c>
      <c r="T21" s="68" t="s">
        <v>71</v>
      </c>
      <c r="U21" s="68" t="s">
        <v>71</v>
      </c>
      <c r="V21" s="68" t="s">
        <v>71</v>
      </c>
      <c r="W21" s="68" t="s">
        <v>71</v>
      </c>
      <c r="X21" s="68" t="s">
        <v>71</v>
      </c>
      <c r="Y21" s="68" t="s">
        <v>71</v>
      </c>
      <c r="Z21" s="68" t="s">
        <v>71</v>
      </c>
      <c r="AA21" s="97">
        <v>13</v>
      </c>
      <c r="AB21" s="97">
        <v>0</v>
      </c>
      <c r="AC21" s="68" t="s">
        <v>71</v>
      </c>
      <c r="AD21" s="68" t="s">
        <v>71</v>
      </c>
      <c r="AE21" s="97">
        <v>8</v>
      </c>
      <c r="AF21" s="97">
        <v>0</v>
      </c>
      <c r="AG21" s="72"/>
      <c r="AH21" s="72"/>
      <c r="AI21" s="72"/>
      <c r="AJ21" s="72"/>
      <c r="AK21" s="12" t="s">
        <v>702</v>
      </c>
      <c r="AL21"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2" spans="1:38" ht="90">
      <c r="B22" s="36"/>
      <c r="C22" s="10" t="s">
        <v>703</v>
      </c>
      <c r="D22" s="12" t="s">
        <v>704</v>
      </c>
      <c r="E22" s="68" t="s">
        <v>71</v>
      </c>
      <c r="F22" s="68" t="s">
        <v>71</v>
      </c>
      <c r="G22" s="68" t="s">
        <v>71</v>
      </c>
      <c r="H22" s="68" t="s">
        <v>71</v>
      </c>
      <c r="I22" s="68" t="s">
        <v>71</v>
      </c>
      <c r="J22" s="68" t="s">
        <v>71</v>
      </c>
      <c r="K22" s="68" t="s">
        <v>71</v>
      </c>
      <c r="L22" s="68" t="s">
        <v>71</v>
      </c>
      <c r="M22" s="68" t="s">
        <v>71</v>
      </c>
      <c r="N22" s="68" t="s">
        <v>71</v>
      </c>
      <c r="O22" s="68" t="s">
        <v>71</v>
      </c>
      <c r="P22" s="68" t="s">
        <v>71</v>
      </c>
      <c r="Q22" s="68" t="s">
        <v>71</v>
      </c>
      <c r="R22" s="68" t="s">
        <v>71</v>
      </c>
      <c r="S22" s="68" t="s">
        <v>71</v>
      </c>
      <c r="T22" s="68" t="s">
        <v>71</v>
      </c>
      <c r="U22" s="68" t="s">
        <v>71</v>
      </c>
      <c r="V22" s="68" t="s">
        <v>71</v>
      </c>
      <c r="W22" s="68" t="s">
        <v>71</v>
      </c>
      <c r="X22" s="68" t="s">
        <v>71</v>
      </c>
      <c r="Y22" s="68" t="s">
        <v>71</v>
      </c>
      <c r="Z22" s="68" t="s">
        <v>71</v>
      </c>
      <c r="AA22" s="97">
        <v>17</v>
      </c>
      <c r="AB22" s="97">
        <v>1</v>
      </c>
      <c r="AC22" s="68" t="s">
        <v>71</v>
      </c>
      <c r="AD22" s="68" t="s">
        <v>71</v>
      </c>
      <c r="AE22" s="97">
        <v>8</v>
      </c>
      <c r="AF22" s="97">
        <v>0</v>
      </c>
      <c r="AG22" s="72"/>
      <c r="AH22" s="72"/>
      <c r="AI22" s="72"/>
      <c r="AJ22" s="72"/>
      <c r="AK22" s="12" t="s">
        <v>705</v>
      </c>
      <c r="AL22"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3" spans="1:38" ht="90">
      <c r="B23" s="36"/>
      <c r="C23" s="10" t="s">
        <v>706</v>
      </c>
      <c r="D23" s="12" t="s">
        <v>707</v>
      </c>
      <c r="E23" s="68" t="s">
        <v>71</v>
      </c>
      <c r="F23" s="68" t="s">
        <v>71</v>
      </c>
      <c r="G23" s="68" t="s">
        <v>71</v>
      </c>
      <c r="H23" s="68" t="s">
        <v>71</v>
      </c>
      <c r="I23" s="68" t="s">
        <v>71</v>
      </c>
      <c r="J23" s="68" t="s">
        <v>71</v>
      </c>
      <c r="K23" s="68" t="s">
        <v>71</v>
      </c>
      <c r="L23" s="68" t="s">
        <v>71</v>
      </c>
      <c r="M23" s="68" t="s">
        <v>71</v>
      </c>
      <c r="N23" s="68" t="s">
        <v>71</v>
      </c>
      <c r="O23" s="68" t="s">
        <v>71</v>
      </c>
      <c r="P23" s="68" t="s">
        <v>71</v>
      </c>
      <c r="Q23" s="68" t="s">
        <v>71</v>
      </c>
      <c r="R23" s="68" t="s">
        <v>71</v>
      </c>
      <c r="S23" s="68" t="s">
        <v>71</v>
      </c>
      <c r="T23" s="68" t="s">
        <v>71</v>
      </c>
      <c r="U23" s="68" t="s">
        <v>71</v>
      </c>
      <c r="V23" s="68" t="s">
        <v>71</v>
      </c>
      <c r="W23" s="68" t="s">
        <v>71</v>
      </c>
      <c r="X23" s="68" t="s">
        <v>71</v>
      </c>
      <c r="Y23" s="68" t="s">
        <v>71</v>
      </c>
      <c r="Z23" s="68" t="s">
        <v>71</v>
      </c>
      <c r="AA23" s="97">
        <v>17</v>
      </c>
      <c r="AB23" s="97">
        <v>1</v>
      </c>
      <c r="AC23" s="68" t="s">
        <v>71</v>
      </c>
      <c r="AD23" s="68" t="s">
        <v>71</v>
      </c>
      <c r="AE23" s="97">
        <v>8</v>
      </c>
      <c r="AF23" s="97">
        <v>0</v>
      </c>
      <c r="AG23" s="72"/>
      <c r="AH23" s="72"/>
      <c r="AI23" s="72"/>
      <c r="AJ23" s="72"/>
      <c r="AK23" s="12" t="s">
        <v>707</v>
      </c>
      <c r="AL23"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4" spans="1:38" ht="121.9" customHeight="1">
      <c r="A24" s="8" t="s">
        <v>404</v>
      </c>
      <c r="B24" s="36" t="s">
        <v>708</v>
      </c>
      <c r="C24" s="10" t="s">
        <v>167</v>
      </c>
      <c r="D24" s="12" t="s">
        <v>678</v>
      </c>
      <c r="E24" s="68" t="s">
        <v>71</v>
      </c>
      <c r="F24" s="68" t="s">
        <v>71</v>
      </c>
      <c r="G24" s="68" t="s">
        <v>71</v>
      </c>
      <c r="H24" s="68" t="s">
        <v>71</v>
      </c>
      <c r="I24" s="68" t="s">
        <v>71</v>
      </c>
      <c r="J24" s="68" t="s">
        <v>71</v>
      </c>
      <c r="K24" s="68" t="s">
        <v>71</v>
      </c>
      <c r="L24" s="68" t="s">
        <v>71</v>
      </c>
      <c r="M24" s="68" t="s">
        <v>71</v>
      </c>
      <c r="N24" s="68" t="s">
        <v>71</v>
      </c>
      <c r="O24" s="68" t="s">
        <v>71</v>
      </c>
      <c r="P24" s="68" t="s">
        <v>71</v>
      </c>
      <c r="Q24" s="68" t="s">
        <v>71</v>
      </c>
      <c r="R24" s="68" t="s">
        <v>71</v>
      </c>
      <c r="S24" s="68" t="s">
        <v>71</v>
      </c>
      <c r="T24" s="68" t="s">
        <v>71</v>
      </c>
      <c r="U24" s="68" t="s">
        <v>71</v>
      </c>
      <c r="V24" s="68" t="s">
        <v>71</v>
      </c>
      <c r="W24" s="68" t="s">
        <v>71</v>
      </c>
      <c r="X24" s="68" t="s">
        <v>71</v>
      </c>
      <c r="Y24" s="68" t="s">
        <v>71</v>
      </c>
      <c r="Z24" s="68" t="s">
        <v>71</v>
      </c>
      <c r="AA24" s="97">
        <v>262.2</v>
      </c>
      <c r="AB24" s="97">
        <v>2.8</v>
      </c>
      <c r="AC24" s="68" t="s">
        <v>71</v>
      </c>
      <c r="AD24" s="68" t="s">
        <v>71</v>
      </c>
      <c r="AE24" s="97">
        <v>78.45</v>
      </c>
      <c r="AF24" s="97">
        <v>1.64</v>
      </c>
      <c r="AG24" s="72"/>
      <c r="AH24" s="72"/>
      <c r="AI24" s="72"/>
      <c r="AJ24" s="72"/>
      <c r="AK24" s="12" t="s">
        <v>679</v>
      </c>
      <c r="AL24"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5" spans="1:38" ht="90">
      <c r="B25" s="36"/>
      <c r="C25" s="10" t="s">
        <v>169</v>
      </c>
      <c r="D25" s="12" t="s">
        <v>681</v>
      </c>
      <c r="E25" s="68" t="s">
        <v>71</v>
      </c>
      <c r="F25" s="68" t="s">
        <v>71</v>
      </c>
      <c r="G25" s="68" t="s">
        <v>71</v>
      </c>
      <c r="H25" s="68" t="s">
        <v>71</v>
      </c>
      <c r="I25" s="68" t="s">
        <v>71</v>
      </c>
      <c r="J25" s="68" t="s">
        <v>71</v>
      </c>
      <c r="K25" s="68" t="s">
        <v>71</v>
      </c>
      <c r="L25" s="68" t="s">
        <v>71</v>
      </c>
      <c r="M25" s="68" t="s">
        <v>71</v>
      </c>
      <c r="N25" s="68" t="s">
        <v>71</v>
      </c>
      <c r="O25" s="68" t="s">
        <v>71</v>
      </c>
      <c r="P25" s="68" t="s">
        <v>71</v>
      </c>
      <c r="Q25" s="68" t="s">
        <v>71</v>
      </c>
      <c r="R25" s="68" t="s">
        <v>71</v>
      </c>
      <c r="S25" s="68" t="s">
        <v>71</v>
      </c>
      <c r="T25" s="68" t="s">
        <v>71</v>
      </c>
      <c r="U25" s="68" t="s">
        <v>71</v>
      </c>
      <c r="V25" s="68" t="s">
        <v>71</v>
      </c>
      <c r="W25" s="68" t="s">
        <v>71</v>
      </c>
      <c r="X25" s="68" t="s">
        <v>71</v>
      </c>
      <c r="Y25" s="68" t="s">
        <v>71</v>
      </c>
      <c r="Z25" s="68" t="s">
        <v>71</v>
      </c>
      <c r="AA25" s="97">
        <v>262.2</v>
      </c>
      <c r="AB25" s="97">
        <v>2.8</v>
      </c>
      <c r="AC25" s="68" t="s">
        <v>71</v>
      </c>
      <c r="AD25" s="68" t="s">
        <v>71</v>
      </c>
      <c r="AE25" s="97">
        <v>78.45</v>
      </c>
      <c r="AF25" s="97">
        <v>1.64</v>
      </c>
      <c r="AG25" s="72"/>
      <c r="AH25" s="72"/>
      <c r="AI25" s="72"/>
      <c r="AJ25" s="72"/>
      <c r="AK25" s="12" t="s">
        <v>681</v>
      </c>
      <c r="AL25"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6" spans="1:38" ht="90">
      <c r="B26" s="36"/>
      <c r="C26" s="10" t="s">
        <v>171</v>
      </c>
      <c r="D26" s="12" t="s">
        <v>682</v>
      </c>
      <c r="E26" s="68" t="s">
        <v>71</v>
      </c>
      <c r="F26" s="68" t="s">
        <v>71</v>
      </c>
      <c r="G26" s="68" t="s">
        <v>71</v>
      </c>
      <c r="H26" s="68" t="s">
        <v>71</v>
      </c>
      <c r="I26" s="68" t="s">
        <v>71</v>
      </c>
      <c r="J26" s="68" t="s">
        <v>71</v>
      </c>
      <c r="K26" s="68" t="s">
        <v>71</v>
      </c>
      <c r="L26" s="68" t="s">
        <v>71</v>
      </c>
      <c r="M26" s="68" t="s">
        <v>71</v>
      </c>
      <c r="N26" s="68" t="s">
        <v>71</v>
      </c>
      <c r="O26" s="68" t="s">
        <v>71</v>
      </c>
      <c r="P26" s="68" t="s">
        <v>71</v>
      </c>
      <c r="Q26" s="68" t="s">
        <v>71</v>
      </c>
      <c r="R26" s="68" t="s">
        <v>71</v>
      </c>
      <c r="S26" s="68" t="s">
        <v>71</v>
      </c>
      <c r="T26" s="68" t="s">
        <v>71</v>
      </c>
      <c r="U26" s="68" t="s">
        <v>71</v>
      </c>
      <c r="V26" s="68" t="s">
        <v>71</v>
      </c>
      <c r="W26" s="68" t="s">
        <v>71</v>
      </c>
      <c r="X26" s="68" t="s">
        <v>71</v>
      </c>
      <c r="Y26" s="68" t="s">
        <v>71</v>
      </c>
      <c r="Z26" s="68" t="s">
        <v>71</v>
      </c>
      <c r="AA26" s="97">
        <v>14</v>
      </c>
      <c r="AB26" s="97">
        <v>0</v>
      </c>
      <c r="AC26" s="68" t="s">
        <v>71</v>
      </c>
      <c r="AD26" s="68" t="s">
        <v>71</v>
      </c>
      <c r="AE26" s="97">
        <v>2</v>
      </c>
      <c r="AF26" s="97">
        <v>0</v>
      </c>
      <c r="AG26" s="72"/>
      <c r="AH26" s="72"/>
      <c r="AI26" s="72"/>
      <c r="AJ26" s="72"/>
      <c r="AK26" s="12" t="s">
        <v>683</v>
      </c>
      <c r="AL26"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7" spans="1:38" ht="90">
      <c r="B27" s="36"/>
      <c r="C27" s="10" t="s">
        <v>173</v>
      </c>
      <c r="D27" s="12" t="s">
        <v>684</v>
      </c>
      <c r="E27" s="68" t="s">
        <v>71</v>
      </c>
      <c r="F27" s="68" t="s">
        <v>71</v>
      </c>
      <c r="G27" s="68" t="s">
        <v>71</v>
      </c>
      <c r="H27" s="68" t="s">
        <v>71</v>
      </c>
      <c r="I27" s="68" t="s">
        <v>71</v>
      </c>
      <c r="J27" s="68" t="s">
        <v>71</v>
      </c>
      <c r="K27" s="68" t="s">
        <v>71</v>
      </c>
      <c r="L27" s="68" t="s">
        <v>71</v>
      </c>
      <c r="M27" s="68" t="s">
        <v>71</v>
      </c>
      <c r="N27" s="68" t="s">
        <v>71</v>
      </c>
      <c r="O27" s="68" t="s">
        <v>71</v>
      </c>
      <c r="P27" s="68" t="s">
        <v>71</v>
      </c>
      <c r="Q27" s="68" t="s">
        <v>71</v>
      </c>
      <c r="R27" s="68" t="s">
        <v>71</v>
      </c>
      <c r="S27" s="68" t="s">
        <v>71</v>
      </c>
      <c r="T27" s="68" t="s">
        <v>71</v>
      </c>
      <c r="U27" s="68" t="s">
        <v>71</v>
      </c>
      <c r="V27" s="68" t="s">
        <v>71</v>
      </c>
      <c r="W27" s="68" t="s">
        <v>71</v>
      </c>
      <c r="X27" s="68" t="s">
        <v>71</v>
      </c>
      <c r="Y27" s="68" t="s">
        <v>71</v>
      </c>
      <c r="Z27" s="68" t="s">
        <v>71</v>
      </c>
      <c r="AA27" s="97">
        <v>14</v>
      </c>
      <c r="AB27" s="97">
        <v>0</v>
      </c>
      <c r="AC27" s="68" t="s">
        <v>71</v>
      </c>
      <c r="AD27" s="68" t="s">
        <v>71</v>
      </c>
      <c r="AE27" s="97">
        <v>2</v>
      </c>
      <c r="AF27" s="97">
        <v>0</v>
      </c>
      <c r="AG27" s="72"/>
      <c r="AH27" s="72"/>
      <c r="AI27" s="72"/>
      <c r="AJ27" s="72"/>
      <c r="AK27" s="12" t="s">
        <v>684</v>
      </c>
      <c r="AL27"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8" spans="1:38" ht="90">
      <c r="B28" s="36"/>
      <c r="C28" s="10" t="s">
        <v>346</v>
      </c>
      <c r="D28" s="12" t="s">
        <v>685</v>
      </c>
      <c r="E28" s="68" t="s">
        <v>71</v>
      </c>
      <c r="F28" s="68" t="s">
        <v>71</v>
      </c>
      <c r="G28" s="68" t="s">
        <v>71</v>
      </c>
      <c r="H28" s="68" t="s">
        <v>71</v>
      </c>
      <c r="I28" s="68" t="s">
        <v>71</v>
      </c>
      <c r="J28" s="68" t="s">
        <v>71</v>
      </c>
      <c r="K28" s="68" t="s">
        <v>71</v>
      </c>
      <c r="L28" s="68" t="s">
        <v>71</v>
      </c>
      <c r="M28" s="68" t="s">
        <v>71</v>
      </c>
      <c r="N28" s="68" t="s">
        <v>71</v>
      </c>
      <c r="O28" s="68" t="s">
        <v>71</v>
      </c>
      <c r="P28" s="68" t="s">
        <v>71</v>
      </c>
      <c r="Q28" s="68" t="s">
        <v>71</v>
      </c>
      <c r="R28" s="68" t="s">
        <v>71</v>
      </c>
      <c r="S28" s="68" t="s">
        <v>71</v>
      </c>
      <c r="T28" s="68" t="s">
        <v>71</v>
      </c>
      <c r="U28" s="68" t="s">
        <v>71</v>
      </c>
      <c r="V28" s="68" t="s">
        <v>71</v>
      </c>
      <c r="W28" s="68" t="s">
        <v>71</v>
      </c>
      <c r="X28" s="68" t="s">
        <v>71</v>
      </c>
      <c r="Y28" s="68" t="s">
        <v>71</v>
      </c>
      <c r="Z28" s="68" t="s">
        <v>71</v>
      </c>
      <c r="AA28" s="97">
        <v>24500</v>
      </c>
      <c r="AB28" s="97">
        <v>0</v>
      </c>
      <c r="AC28" s="97" t="s">
        <v>71</v>
      </c>
      <c r="AD28" s="97" t="s">
        <v>71</v>
      </c>
      <c r="AE28" s="97">
        <v>3530</v>
      </c>
      <c r="AF28" s="97">
        <v>1</v>
      </c>
      <c r="AG28" s="72"/>
      <c r="AH28" s="72"/>
      <c r="AI28" s="72"/>
      <c r="AJ28" s="72"/>
      <c r="AK28" s="12" t="s">
        <v>686</v>
      </c>
      <c r="AL28"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29" spans="1:38" ht="90">
      <c r="B29" s="36"/>
      <c r="C29" s="10" t="s">
        <v>420</v>
      </c>
      <c r="D29" s="12" t="s">
        <v>687</v>
      </c>
      <c r="E29" s="68" t="s">
        <v>71</v>
      </c>
      <c r="F29" s="68" t="s">
        <v>71</v>
      </c>
      <c r="G29" s="68" t="s">
        <v>71</v>
      </c>
      <c r="H29" s="68" t="s">
        <v>71</v>
      </c>
      <c r="I29" s="68" t="s">
        <v>71</v>
      </c>
      <c r="J29" s="68" t="s">
        <v>71</v>
      </c>
      <c r="K29" s="68" t="s">
        <v>71</v>
      </c>
      <c r="L29" s="68" t="s">
        <v>71</v>
      </c>
      <c r="M29" s="68" t="s">
        <v>71</v>
      </c>
      <c r="N29" s="68" t="s">
        <v>71</v>
      </c>
      <c r="O29" s="68" t="s">
        <v>71</v>
      </c>
      <c r="P29" s="68" t="s">
        <v>71</v>
      </c>
      <c r="Q29" s="68" t="s">
        <v>71</v>
      </c>
      <c r="R29" s="68" t="s">
        <v>71</v>
      </c>
      <c r="S29" s="68" t="s">
        <v>71</v>
      </c>
      <c r="T29" s="68" t="s">
        <v>71</v>
      </c>
      <c r="U29" s="68" t="s">
        <v>71</v>
      </c>
      <c r="V29" s="68" t="s">
        <v>71</v>
      </c>
      <c r="W29" s="68" t="s">
        <v>71</v>
      </c>
      <c r="X29" s="68" t="s">
        <v>71</v>
      </c>
      <c r="Y29" s="68" t="s">
        <v>71</v>
      </c>
      <c r="Z29" s="68" t="s">
        <v>71</v>
      </c>
      <c r="AA29" s="97">
        <v>24500</v>
      </c>
      <c r="AB29" s="97">
        <v>0</v>
      </c>
      <c r="AC29" s="97" t="s">
        <v>71</v>
      </c>
      <c r="AD29" s="97" t="s">
        <v>71</v>
      </c>
      <c r="AE29" s="97">
        <v>3530</v>
      </c>
      <c r="AF29" s="97">
        <v>1</v>
      </c>
      <c r="AG29" s="72"/>
      <c r="AH29" s="72"/>
      <c r="AI29" s="72"/>
      <c r="AJ29" s="72"/>
      <c r="AK29" s="12" t="s">
        <v>687</v>
      </c>
      <c r="AL29"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0" spans="1:38" ht="90">
      <c r="B30" s="36"/>
      <c r="C30" s="10" t="s">
        <v>422</v>
      </c>
      <c r="D30" s="12" t="s">
        <v>688</v>
      </c>
      <c r="E30" s="68" t="s">
        <v>71</v>
      </c>
      <c r="F30" s="68" t="s">
        <v>71</v>
      </c>
      <c r="G30" s="68" t="s">
        <v>71</v>
      </c>
      <c r="H30" s="68" t="s">
        <v>71</v>
      </c>
      <c r="I30" s="68" t="s">
        <v>71</v>
      </c>
      <c r="J30" s="68" t="s">
        <v>71</v>
      </c>
      <c r="K30" s="68" t="s">
        <v>71</v>
      </c>
      <c r="L30" s="68" t="s">
        <v>71</v>
      </c>
      <c r="M30" s="68" t="s">
        <v>71</v>
      </c>
      <c r="N30" s="68" t="s">
        <v>71</v>
      </c>
      <c r="O30" s="68" t="s">
        <v>71</v>
      </c>
      <c r="P30" s="68" t="s">
        <v>71</v>
      </c>
      <c r="Q30" s="68" t="s">
        <v>71</v>
      </c>
      <c r="R30" s="68" t="s">
        <v>71</v>
      </c>
      <c r="S30" s="68" t="s">
        <v>71</v>
      </c>
      <c r="T30" s="68" t="s">
        <v>71</v>
      </c>
      <c r="U30" s="68" t="s">
        <v>71</v>
      </c>
      <c r="V30" s="68" t="s">
        <v>71</v>
      </c>
      <c r="W30" s="68" t="s">
        <v>71</v>
      </c>
      <c r="X30" s="68" t="s">
        <v>71</v>
      </c>
      <c r="Y30" s="68" t="s">
        <v>71</v>
      </c>
      <c r="Z30" s="68" t="s">
        <v>71</v>
      </c>
      <c r="AA30" s="97" t="s">
        <v>71</v>
      </c>
      <c r="AB30" s="97" t="s">
        <v>71</v>
      </c>
      <c r="AC30" s="68" t="s">
        <v>71</v>
      </c>
      <c r="AD30" s="68" t="s">
        <v>71</v>
      </c>
      <c r="AE30" s="97" t="s">
        <v>71</v>
      </c>
      <c r="AF30" s="97" t="s">
        <v>71</v>
      </c>
      <c r="AG30" s="72"/>
      <c r="AH30" s="72"/>
      <c r="AI30" s="72"/>
      <c r="AJ30" s="72"/>
      <c r="AK30" s="12" t="s">
        <v>689</v>
      </c>
      <c r="AL30"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1" spans="1:38" ht="90">
      <c r="B31" s="36"/>
      <c r="C31" s="10" t="s">
        <v>424</v>
      </c>
      <c r="D31" s="12" t="s">
        <v>690</v>
      </c>
      <c r="E31" s="68" t="s">
        <v>71</v>
      </c>
      <c r="F31" s="68" t="s">
        <v>71</v>
      </c>
      <c r="G31" s="68" t="s">
        <v>71</v>
      </c>
      <c r="H31" s="68" t="s">
        <v>71</v>
      </c>
      <c r="I31" s="68" t="s">
        <v>71</v>
      </c>
      <c r="J31" s="68" t="s">
        <v>71</v>
      </c>
      <c r="K31" s="68" t="s">
        <v>71</v>
      </c>
      <c r="L31" s="68" t="s">
        <v>71</v>
      </c>
      <c r="M31" s="68" t="s">
        <v>71</v>
      </c>
      <c r="N31" s="68" t="s">
        <v>71</v>
      </c>
      <c r="O31" s="68" t="s">
        <v>71</v>
      </c>
      <c r="P31" s="68" t="s">
        <v>71</v>
      </c>
      <c r="Q31" s="68" t="s">
        <v>71</v>
      </c>
      <c r="R31" s="68" t="s">
        <v>71</v>
      </c>
      <c r="S31" s="68" t="s">
        <v>71</v>
      </c>
      <c r="T31" s="68" t="s">
        <v>71</v>
      </c>
      <c r="U31" s="68" t="s">
        <v>71</v>
      </c>
      <c r="V31" s="68" t="s">
        <v>71</v>
      </c>
      <c r="W31" s="68" t="s">
        <v>71</v>
      </c>
      <c r="X31" s="68" t="s">
        <v>71</v>
      </c>
      <c r="Y31" s="68" t="s">
        <v>71</v>
      </c>
      <c r="Z31" s="68" t="s">
        <v>71</v>
      </c>
      <c r="AA31" s="97" t="s">
        <v>71</v>
      </c>
      <c r="AB31" s="97" t="s">
        <v>71</v>
      </c>
      <c r="AC31" s="68" t="s">
        <v>71</v>
      </c>
      <c r="AD31" s="68" t="s">
        <v>71</v>
      </c>
      <c r="AE31" s="97" t="s">
        <v>71</v>
      </c>
      <c r="AF31" s="97" t="s">
        <v>71</v>
      </c>
      <c r="AG31" s="72"/>
      <c r="AH31" s="72"/>
      <c r="AI31" s="72"/>
      <c r="AJ31" s="72"/>
      <c r="AK31" s="12" t="s">
        <v>690</v>
      </c>
      <c r="AL31" s="77" t="str">
        <f t="shared" si="1"/>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2" spans="1:38" ht="30">
      <c r="B32" s="36"/>
      <c r="C32" s="10" t="s">
        <v>661</v>
      </c>
      <c r="D32" s="12" t="s">
        <v>691</v>
      </c>
      <c r="E32" s="68" t="s">
        <v>71</v>
      </c>
      <c r="F32" s="68" t="s">
        <v>71</v>
      </c>
      <c r="G32" s="68" t="s">
        <v>71</v>
      </c>
      <c r="H32" s="68" t="s">
        <v>71</v>
      </c>
      <c r="I32" s="68" t="s">
        <v>71</v>
      </c>
      <c r="J32" s="68" t="s">
        <v>71</v>
      </c>
      <c r="K32" s="68" t="s">
        <v>71</v>
      </c>
      <c r="L32" s="68" t="s">
        <v>71</v>
      </c>
      <c r="M32" s="68" t="s">
        <v>71</v>
      </c>
      <c r="N32" s="68" t="s">
        <v>71</v>
      </c>
      <c r="O32" s="68" t="s">
        <v>71</v>
      </c>
      <c r="P32" s="68" t="s">
        <v>71</v>
      </c>
      <c r="Q32" s="68" t="s">
        <v>71</v>
      </c>
      <c r="R32" s="68" t="s">
        <v>71</v>
      </c>
      <c r="S32" s="68" t="s">
        <v>71</v>
      </c>
      <c r="T32" s="68" t="s">
        <v>71</v>
      </c>
      <c r="U32" s="68" t="s">
        <v>71</v>
      </c>
      <c r="V32" s="68" t="s">
        <v>71</v>
      </c>
      <c r="W32" s="68" t="s">
        <v>71</v>
      </c>
      <c r="X32" s="68" t="s">
        <v>71</v>
      </c>
      <c r="Y32" s="68" t="s">
        <v>71</v>
      </c>
      <c r="Z32" s="68" t="s">
        <v>71</v>
      </c>
      <c r="AA32" s="97" t="s">
        <v>71</v>
      </c>
      <c r="AB32" s="97" t="s">
        <v>71</v>
      </c>
      <c r="AC32" s="68" t="s">
        <v>71</v>
      </c>
      <c r="AD32" s="68" t="s">
        <v>71</v>
      </c>
      <c r="AE32" s="97" t="s">
        <v>71</v>
      </c>
      <c r="AF32" s="97" t="s">
        <v>71</v>
      </c>
      <c r="AG32" s="72"/>
      <c r="AH32" s="72"/>
      <c r="AI32" s="72"/>
      <c r="AJ32" s="72"/>
      <c r="AK32" s="12" t="s">
        <v>692</v>
      </c>
      <c r="AL32" s="77" t="s">
        <v>693</v>
      </c>
    </row>
    <row r="33" spans="1:38" ht="139.9" customHeight="1">
      <c r="B33" s="36"/>
      <c r="C33" s="10" t="s">
        <v>662</v>
      </c>
      <c r="D33" s="12" t="s">
        <v>694</v>
      </c>
      <c r="E33" s="68" t="s">
        <v>71</v>
      </c>
      <c r="F33" s="68" t="s">
        <v>71</v>
      </c>
      <c r="G33" s="68" t="s">
        <v>71</v>
      </c>
      <c r="H33" s="68" t="s">
        <v>71</v>
      </c>
      <c r="I33" s="68" t="s">
        <v>71</v>
      </c>
      <c r="J33" s="68" t="s">
        <v>71</v>
      </c>
      <c r="K33" s="68" t="s">
        <v>71</v>
      </c>
      <c r="L33" s="68" t="s">
        <v>71</v>
      </c>
      <c r="M33" s="68" t="s">
        <v>71</v>
      </c>
      <c r="N33" s="68" t="s">
        <v>71</v>
      </c>
      <c r="O33" s="68" t="s">
        <v>71</v>
      </c>
      <c r="P33" s="68" t="s">
        <v>71</v>
      </c>
      <c r="Q33" s="68" t="s">
        <v>71</v>
      </c>
      <c r="R33" s="68" t="s">
        <v>71</v>
      </c>
      <c r="S33" s="68" t="s">
        <v>71</v>
      </c>
      <c r="T33" s="68" t="s">
        <v>71</v>
      </c>
      <c r="U33" s="68" t="s">
        <v>71</v>
      </c>
      <c r="V33" s="68" t="s">
        <v>71</v>
      </c>
      <c r="W33" s="68" t="s">
        <v>71</v>
      </c>
      <c r="X33" s="68" t="s">
        <v>71</v>
      </c>
      <c r="Y33" s="68" t="s">
        <v>71</v>
      </c>
      <c r="Z33" s="68" t="s">
        <v>71</v>
      </c>
      <c r="AA33" s="97" t="s">
        <v>71</v>
      </c>
      <c r="AB33" s="97" t="s">
        <v>71</v>
      </c>
      <c r="AC33" s="68" t="s">
        <v>71</v>
      </c>
      <c r="AD33" s="68" t="s">
        <v>71</v>
      </c>
      <c r="AE33" s="97" t="s">
        <v>71</v>
      </c>
      <c r="AF33" s="97" t="s">
        <v>71</v>
      </c>
      <c r="AG33" s="72"/>
      <c r="AH33" s="72"/>
      <c r="AI33" s="72"/>
      <c r="AJ33" s="72"/>
      <c r="AK33" s="12" t="s">
        <v>694</v>
      </c>
      <c r="AL33" s="77" t="s">
        <v>693</v>
      </c>
    </row>
    <row r="34" spans="1:38" ht="90">
      <c r="B34" s="36"/>
      <c r="C34" s="10" t="s">
        <v>663</v>
      </c>
      <c r="D34" s="12" t="s">
        <v>695</v>
      </c>
      <c r="E34" s="68" t="s">
        <v>71</v>
      </c>
      <c r="F34" s="68" t="s">
        <v>71</v>
      </c>
      <c r="G34" s="68" t="s">
        <v>71</v>
      </c>
      <c r="H34" s="68" t="s">
        <v>71</v>
      </c>
      <c r="I34" s="68" t="s">
        <v>71</v>
      </c>
      <c r="J34" s="68" t="s">
        <v>71</v>
      </c>
      <c r="K34" s="68" t="s">
        <v>71</v>
      </c>
      <c r="L34" s="68" t="s">
        <v>71</v>
      </c>
      <c r="M34" s="68" t="s">
        <v>71</v>
      </c>
      <c r="N34" s="68" t="s">
        <v>71</v>
      </c>
      <c r="O34" s="68" t="s">
        <v>71</v>
      </c>
      <c r="P34" s="68" t="s">
        <v>71</v>
      </c>
      <c r="Q34" s="68" t="s">
        <v>71</v>
      </c>
      <c r="R34" s="68" t="s">
        <v>71</v>
      </c>
      <c r="S34" s="68" t="s">
        <v>71</v>
      </c>
      <c r="T34" s="68" t="s">
        <v>71</v>
      </c>
      <c r="U34" s="68" t="s">
        <v>71</v>
      </c>
      <c r="V34" s="68" t="s">
        <v>71</v>
      </c>
      <c r="W34" s="68" t="s">
        <v>71</v>
      </c>
      <c r="X34" s="68" t="s">
        <v>71</v>
      </c>
      <c r="Y34" s="68" t="s">
        <v>71</v>
      </c>
      <c r="Z34" s="68" t="s">
        <v>71</v>
      </c>
      <c r="AA34" s="97">
        <v>208.1</v>
      </c>
      <c r="AB34" s="97">
        <v>2.8</v>
      </c>
      <c r="AC34" s="68" t="s">
        <v>71</v>
      </c>
      <c r="AD34" s="68" t="s">
        <v>71</v>
      </c>
      <c r="AE34" s="97">
        <v>61.63</v>
      </c>
      <c r="AF34" s="97">
        <v>1.64</v>
      </c>
      <c r="AG34" s="72"/>
      <c r="AH34" s="72"/>
      <c r="AI34" s="72"/>
      <c r="AJ34" s="72"/>
      <c r="AK34" s="12" t="s">
        <v>696</v>
      </c>
      <c r="AL34" s="77" t="str">
        <f>AL31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5" spans="1:38" ht="90">
      <c r="B35" s="36"/>
      <c r="C35" s="10" t="s">
        <v>664</v>
      </c>
      <c r="D35" s="12" t="s">
        <v>697</v>
      </c>
      <c r="E35" s="68" t="s">
        <v>71</v>
      </c>
      <c r="F35" s="68" t="s">
        <v>71</v>
      </c>
      <c r="G35" s="68" t="s">
        <v>71</v>
      </c>
      <c r="H35" s="68" t="s">
        <v>71</v>
      </c>
      <c r="I35" s="68" t="s">
        <v>71</v>
      </c>
      <c r="J35" s="68" t="s">
        <v>71</v>
      </c>
      <c r="K35" s="68" t="s">
        <v>71</v>
      </c>
      <c r="L35" s="68" t="s">
        <v>71</v>
      </c>
      <c r="M35" s="68" t="s">
        <v>71</v>
      </c>
      <c r="N35" s="68" t="s">
        <v>71</v>
      </c>
      <c r="O35" s="68" t="s">
        <v>71</v>
      </c>
      <c r="P35" s="68" t="s">
        <v>71</v>
      </c>
      <c r="Q35" s="68" t="s">
        <v>71</v>
      </c>
      <c r="R35" s="68" t="s">
        <v>71</v>
      </c>
      <c r="S35" s="68" t="s">
        <v>71</v>
      </c>
      <c r="T35" s="68" t="s">
        <v>71</v>
      </c>
      <c r="U35" s="68" t="s">
        <v>71</v>
      </c>
      <c r="V35" s="68" t="s">
        <v>71</v>
      </c>
      <c r="W35" s="68" t="s">
        <v>71</v>
      </c>
      <c r="X35" s="68" t="s">
        <v>71</v>
      </c>
      <c r="Y35" s="68" t="s">
        <v>71</v>
      </c>
      <c r="Z35" s="68" t="s">
        <v>71</v>
      </c>
      <c r="AA35" s="97">
        <v>208.1</v>
      </c>
      <c r="AB35" s="97">
        <v>2.8</v>
      </c>
      <c r="AC35" s="68" t="s">
        <v>71</v>
      </c>
      <c r="AD35" s="68" t="s">
        <v>71</v>
      </c>
      <c r="AE35" s="97">
        <v>61.63</v>
      </c>
      <c r="AF35" s="97">
        <v>1.64</v>
      </c>
      <c r="AG35" s="72"/>
      <c r="AH35" s="72"/>
      <c r="AI35" s="72"/>
      <c r="AJ35" s="72"/>
      <c r="AK35" s="12" t="s">
        <v>697</v>
      </c>
      <c r="AL35" s="77" t="str">
        <f>AL31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6" spans="1:38" ht="90">
      <c r="B36" s="36"/>
      <c r="C36" s="10" t="s">
        <v>665</v>
      </c>
      <c r="D36" s="12" t="s">
        <v>699</v>
      </c>
      <c r="E36" s="68" t="s">
        <v>71</v>
      </c>
      <c r="F36" s="68" t="s">
        <v>71</v>
      </c>
      <c r="G36" s="68" t="s">
        <v>71</v>
      </c>
      <c r="H36" s="68" t="s">
        <v>71</v>
      </c>
      <c r="I36" s="68" t="s">
        <v>71</v>
      </c>
      <c r="J36" s="68" t="s">
        <v>71</v>
      </c>
      <c r="K36" s="68" t="s">
        <v>71</v>
      </c>
      <c r="L36" s="68" t="s">
        <v>71</v>
      </c>
      <c r="M36" s="68" t="s">
        <v>71</v>
      </c>
      <c r="N36" s="68" t="s">
        <v>71</v>
      </c>
      <c r="O36" s="68" t="s">
        <v>71</v>
      </c>
      <c r="P36" s="68" t="s">
        <v>71</v>
      </c>
      <c r="Q36" s="68" t="s">
        <v>71</v>
      </c>
      <c r="R36" s="68" t="s">
        <v>71</v>
      </c>
      <c r="S36" s="68" t="s">
        <v>71</v>
      </c>
      <c r="T36" s="68" t="s">
        <v>71</v>
      </c>
      <c r="U36" s="68" t="s">
        <v>71</v>
      </c>
      <c r="V36" s="68" t="s">
        <v>71</v>
      </c>
      <c r="W36" s="68" t="s">
        <v>71</v>
      </c>
      <c r="X36" s="68" t="s">
        <v>71</v>
      </c>
      <c r="Y36" s="68" t="s">
        <v>71</v>
      </c>
      <c r="Z36" s="68" t="s">
        <v>71</v>
      </c>
      <c r="AA36" s="97">
        <v>13</v>
      </c>
      <c r="AB36" s="97">
        <v>0</v>
      </c>
      <c r="AC36" s="68" t="s">
        <v>71</v>
      </c>
      <c r="AD36" s="68" t="s">
        <v>71</v>
      </c>
      <c r="AE36" s="97">
        <v>5</v>
      </c>
      <c r="AF36" s="97">
        <v>0</v>
      </c>
      <c r="AG36" s="72"/>
      <c r="AH36" s="72"/>
      <c r="AI36" s="72"/>
      <c r="AJ36" s="72"/>
      <c r="AK36" s="12" t="s">
        <v>700</v>
      </c>
      <c r="AL36" s="77" t="str">
        <f>AL31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7" spans="1:38" ht="90">
      <c r="B37" s="36"/>
      <c r="C37" s="10" t="s">
        <v>709</v>
      </c>
      <c r="D37" s="12" t="s">
        <v>702</v>
      </c>
      <c r="E37" s="68" t="s">
        <v>71</v>
      </c>
      <c r="F37" s="68" t="s">
        <v>71</v>
      </c>
      <c r="G37" s="68" t="s">
        <v>71</v>
      </c>
      <c r="H37" s="68" t="s">
        <v>71</v>
      </c>
      <c r="I37" s="68" t="s">
        <v>71</v>
      </c>
      <c r="J37" s="68" t="s">
        <v>71</v>
      </c>
      <c r="K37" s="68" t="s">
        <v>71</v>
      </c>
      <c r="L37" s="68" t="s">
        <v>71</v>
      </c>
      <c r="M37" s="68" t="s">
        <v>71</v>
      </c>
      <c r="N37" s="68" t="s">
        <v>71</v>
      </c>
      <c r="O37" s="68" t="s">
        <v>71</v>
      </c>
      <c r="P37" s="68" t="s">
        <v>71</v>
      </c>
      <c r="Q37" s="68" t="s">
        <v>71</v>
      </c>
      <c r="R37" s="68" t="s">
        <v>71</v>
      </c>
      <c r="S37" s="68" t="s">
        <v>71</v>
      </c>
      <c r="T37" s="68" t="s">
        <v>71</v>
      </c>
      <c r="U37" s="68" t="s">
        <v>71</v>
      </c>
      <c r="V37" s="68" t="s">
        <v>71</v>
      </c>
      <c r="W37" s="68" t="s">
        <v>71</v>
      </c>
      <c r="X37" s="68" t="s">
        <v>71</v>
      </c>
      <c r="Y37" s="68" t="s">
        <v>71</v>
      </c>
      <c r="Z37" s="68" t="s">
        <v>71</v>
      </c>
      <c r="AA37" s="97">
        <v>13</v>
      </c>
      <c r="AB37" s="97">
        <v>0</v>
      </c>
      <c r="AC37" s="68" t="s">
        <v>71</v>
      </c>
      <c r="AD37" s="68" t="s">
        <v>71</v>
      </c>
      <c r="AE37" s="97">
        <v>5</v>
      </c>
      <c r="AF37" s="97">
        <v>0</v>
      </c>
      <c r="AG37" s="72"/>
      <c r="AH37" s="72"/>
      <c r="AI37" s="72"/>
      <c r="AJ37" s="72"/>
      <c r="AK37" s="12" t="s">
        <v>702</v>
      </c>
      <c r="AL37" s="77" t="str">
        <f t="shared" ref="AL37:AL47" si="2">AL36</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8" spans="1:38" ht="90">
      <c r="B38" s="36"/>
      <c r="C38" s="10" t="s">
        <v>667</v>
      </c>
      <c r="D38" s="12" t="s">
        <v>704</v>
      </c>
      <c r="E38" s="68" t="s">
        <v>71</v>
      </c>
      <c r="F38" s="68" t="s">
        <v>71</v>
      </c>
      <c r="G38" s="68" t="s">
        <v>71</v>
      </c>
      <c r="H38" s="68" t="s">
        <v>71</v>
      </c>
      <c r="I38" s="68" t="s">
        <v>71</v>
      </c>
      <c r="J38" s="68" t="s">
        <v>71</v>
      </c>
      <c r="K38" s="68" t="s">
        <v>71</v>
      </c>
      <c r="L38" s="68" t="s">
        <v>71</v>
      </c>
      <c r="M38" s="68" t="s">
        <v>71</v>
      </c>
      <c r="N38" s="68" t="s">
        <v>71</v>
      </c>
      <c r="O38" s="68" t="s">
        <v>71</v>
      </c>
      <c r="P38" s="68" t="s">
        <v>71</v>
      </c>
      <c r="Q38" s="68" t="s">
        <v>71</v>
      </c>
      <c r="R38" s="68" t="s">
        <v>71</v>
      </c>
      <c r="S38" s="68" t="s">
        <v>71</v>
      </c>
      <c r="T38" s="68" t="s">
        <v>71</v>
      </c>
      <c r="U38" s="68" t="s">
        <v>71</v>
      </c>
      <c r="V38" s="68" t="s">
        <v>71</v>
      </c>
      <c r="W38" s="68" t="s">
        <v>71</v>
      </c>
      <c r="X38" s="68" t="s">
        <v>71</v>
      </c>
      <c r="Y38" s="68" t="s">
        <v>71</v>
      </c>
      <c r="Z38" s="68" t="s">
        <v>71</v>
      </c>
      <c r="AA38" s="97">
        <v>17</v>
      </c>
      <c r="AB38" s="97">
        <v>1</v>
      </c>
      <c r="AC38" s="68" t="s">
        <v>71</v>
      </c>
      <c r="AD38" s="68" t="s">
        <v>71</v>
      </c>
      <c r="AE38" s="97">
        <v>10</v>
      </c>
      <c r="AF38" s="97">
        <v>2</v>
      </c>
      <c r="AG38" s="72"/>
      <c r="AH38" s="72"/>
      <c r="AI38" s="72"/>
      <c r="AJ38" s="72"/>
      <c r="AK38" s="12" t="s">
        <v>705</v>
      </c>
      <c r="AL38"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39" spans="1:38" ht="90">
      <c r="B39" s="36"/>
      <c r="C39" s="10" t="s">
        <v>710</v>
      </c>
      <c r="D39" s="12" t="s">
        <v>707</v>
      </c>
      <c r="E39" s="68" t="s">
        <v>71</v>
      </c>
      <c r="F39" s="68" t="s">
        <v>71</v>
      </c>
      <c r="G39" s="68" t="s">
        <v>71</v>
      </c>
      <c r="H39" s="68" t="s">
        <v>71</v>
      </c>
      <c r="I39" s="68" t="s">
        <v>71</v>
      </c>
      <c r="J39" s="68" t="s">
        <v>71</v>
      </c>
      <c r="K39" s="68" t="s">
        <v>71</v>
      </c>
      <c r="L39" s="68" t="s">
        <v>71</v>
      </c>
      <c r="M39" s="68" t="s">
        <v>71</v>
      </c>
      <c r="N39" s="68" t="s">
        <v>71</v>
      </c>
      <c r="O39" s="68" t="s">
        <v>71</v>
      </c>
      <c r="P39" s="68" t="s">
        <v>71</v>
      </c>
      <c r="Q39" s="68" t="s">
        <v>71</v>
      </c>
      <c r="R39" s="68" t="s">
        <v>71</v>
      </c>
      <c r="S39" s="68" t="s">
        <v>71</v>
      </c>
      <c r="T39" s="68" t="s">
        <v>71</v>
      </c>
      <c r="U39" s="68" t="s">
        <v>71</v>
      </c>
      <c r="V39" s="68" t="s">
        <v>71</v>
      </c>
      <c r="W39" s="68" t="s">
        <v>71</v>
      </c>
      <c r="X39" s="68" t="s">
        <v>71</v>
      </c>
      <c r="Y39" s="68" t="s">
        <v>71</v>
      </c>
      <c r="Z39" s="68" t="s">
        <v>71</v>
      </c>
      <c r="AA39" s="97">
        <v>17</v>
      </c>
      <c r="AB39" s="97">
        <v>1</v>
      </c>
      <c r="AC39" s="68" t="s">
        <v>71</v>
      </c>
      <c r="AD39" s="68" t="s">
        <v>71</v>
      </c>
      <c r="AE39" s="97">
        <v>10</v>
      </c>
      <c r="AF39" s="97">
        <v>2</v>
      </c>
      <c r="AG39" s="72"/>
      <c r="AH39" s="72"/>
      <c r="AI39" s="72"/>
      <c r="AJ39" s="72"/>
      <c r="AK39" s="12" t="s">
        <v>707</v>
      </c>
      <c r="AL39"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0" spans="1:38" ht="90">
      <c r="A40" s="8" t="s">
        <v>404</v>
      </c>
      <c r="B40" s="36" t="s">
        <v>711</v>
      </c>
      <c r="C40" s="10" t="s">
        <v>147</v>
      </c>
      <c r="D40" s="12" t="s">
        <v>678</v>
      </c>
      <c r="E40" s="68" t="s">
        <v>71</v>
      </c>
      <c r="F40" s="68" t="s">
        <v>71</v>
      </c>
      <c r="G40" s="68" t="s">
        <v>71</v>
      </c>
      <c r="H40" s="68" t="s">
        <v>71</v>
      </c>
      <c r="I40" s="68" t="s">
        <v>71</v>
      </c>
      <c r="J40" s="68" t="s">
        <v>71</v>
      </c>
      <c r="K40" s="68" t="s">
        <v>71</v>
      </c>
      <c r="L40" s="68" t="s">
        <v>71</v>
      </c>
      <c r="M40" s="68" t="s">
        <v>71</v>
      </c>
      <c r="N40" s="68" t="s">
        <v>71</v>
      </c>
      <c r="O40" s="68" t="s">
        <v>71</v>
      </c>
      <c r="P40" s="68" t="s">
        <v>71</v>
      </c>
      <c r="Q40" s="68" t="s">
        <v>71</v>
      </c>
      <c r="R40" s="68" t="s">
        <v>71</v>
      </c>
      <c r="S40" s="68" t="s">
        <v>71</v>
      </c>
      <c r="T40" s="68" t="s">
        <v>71</v>
      </c>
      <c r="U40" s="68" t="s">
        <v>71</v>
      </c>
      <c r="V40" s="68" t="s">
        <v>71</v>
      </c>
      <c r="W40" s="68" t="s">
        <v>71</v>
      </c>
      <c r="X40" s="68" t="s">
        <v>71</v>
      </c>
      <c r="Y40" s="68" t="s">
        <v>71</v>
      </c>
      <c r="Z40" s="68" t="s">
        <v>71</v>
      </c>
      <c r="AA40" s="97" t="s">
        <v>71</v>
      </c>
      <c r="AB40" s="97" t="s">
        <v>71</v>
      </c>
      <c r="AC40" s="68" t="s">
        <v>71</v>
      </c>
      <c r="AD40" s="68" t="s">
        <v>71</v>
      </c>
      <c r="AE40" s="97" t="s">
        <v>71</v>
      </c>
      <c r="AF40" s="97" t="s">
        <v>71</v>
      </c>
      <c r="AG40" s="72"/>
      <c r="AH40" s="72"/>
      <c r="AI40" s="72"/>
      <c r="AJ40" s="72"/>
      <c r="AK40" s="12" t="s">
        <v>679</v>
      </c>
      <c r="AL40"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1" spans="1:38" ht="90">
      <c r="B41" s="36"/>
      <c r="C41" s="10" t="s">
        <v>150</v>
      </c>
      <c r="D41" s="12" t="s">
        <v>681</v>
      </c>
      <c r="E41" s="68" t="s">
        <v>71</v>
      </c>
      <c r="F41" s="68" t="s">
        <v>71</v>
      </c>
      <c r="G41" s="68" t="s">
        <v>71</v>
      </c>
      <c r="H41" s="68" t="s">
        <v>71</v>
      </c>
      <c r="I41" s="68" t="s">
        <v>71</v>
      </c>
      <c r="J41" s="68" t="s">
        <v>71</v>
      </c>
      <c r="K41" s="68" t="s">
        <v>71</v>
      </c>
      <c r="L41" s="68" t="s">
        <v>71</v>
      </c>
      <c r="M41" s="68" t="s">
        <v>71</v>
      </c>
      <c r="N41" s="68" t="s">
        <v>71</v>
      </c>
      <c r="O41" s="68" t="s">
        <v>71</v>
      </c>
      <c r="P41" s="68" t="s">
        <v>71</v>
      </c>
      <c r="Q41" s="68" t="s">
        <v>71</v>
      </c>
      <c r="R41" s="68" t="s">
        <v>71</v>
      </c>
      <c r="S41" s="68" t="s">
        <v>71</v>
      </c>
      <c r="T41" s="68" t="s">
        <v>71</v>
      </c>
      <c r="U41" s="68" t="s">
        <v>71</v>
      </c>
      <c r="V41" s="68" t="s">
        <v>71</v>
      </c>
      <c r="W41" s="68" t="s">
        <v>71</v>
      </c>
      <c r="X41" s="68" t="s">
        <v>71</v>
      </c>
      <c r="Y41" s="68" t="s">
        <v>71</v>
      </c>
      <c r="Z41" s="68" t="s">
        <v>71</v>
      </c>
      <c r="AA41" s="97" t="s">
        <v>71</v>
      </c>
      <c r="AB41" s="97" t="s">
        <v>71</v>
      </c>
      <c r="AC41" s="68" t="s">
        <v>71</v>
      </c>
      <c r="AD41" s="68" t="s">
        <v>71</v>
      </c>
      <c r="AE41" s="97" t="s">
        <v>71</v>
      </c>
      <c r="AF41" s="97" t="s">
        <v>71</v>
      </c>
      <c r="AG41" s="72"/>
      <c r="AH41" s="72"/>
      <c r="AI41" s="72"/>
      <c r="AJ41" s="72"/>
      <c r="AK41" s="12" t="s">
        <v>681</v>
      </c>
      <c r="AL41"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2" spans="1:38" ht="90">
      <c r="B42" s="36"/>
      <c r="C42" s="10" t="s">
        <v>153</v>
      </c>
      <c r="D42" s="12" t="s">
        <v>682</v>
      </c>
      <c r="E42" s="68" t="s">
        <v>71</v>
      </c>
      <c r="F42" s="68" t="s">
        <v>71</v>
      </c>
      <c r="G42" s="68" t="s">
        <v>71</v>
      </c>
      <c r="H42" s="68" t="s">
        <v>71</v>
      </c>
      <c r="I42" s="68" t="s">
        <v>71</v>
      </c>
      <c r="J42" s="68" t="s">
        <v>71</v>
      </c>
      <c r="K42" s="68" t="s">
        <v>71</v>
      </c>
      <c r="L42" s="68" t="s">
        <v>71</v>
      </c>
      <c r="M42" s="68" t="s">
        <v>71</v>
      </c>
      <c r="N42" s="68" t="s">
        <v>71</v>
      </c>
      <c r="O42" s="68" t="s">
        <v>71</v>
      </c>
      <c r="P42" s="68" t="s">
        <v>71</v>
      </c>
      <c r="Q42" s="68" t="s">
        <v>71</v>
      </c>
      <c r="R42" s="68" t="s">
        <v>71</v>
      </c>
      <c r="S42" s="68" t="s">
        <v>71</v>
      </c>
      <c r="T42" s="68" t="s">
        <v>71</v>
      </c>
      <c r="U42" s="68" t="s">
        <v>71</v>
      </c>
      <c r="V42" s="68" t="s">
        <v>71</v>
      </c>
      <c r="W42" s="68" t="s">
        <v>71</v>
      </c>
      <c r="X42" s="68" t="s">
        <v>71</v>
      </c>
      <c r="Y42" s="68" t="s">
        <v>71</v>
      </c>
      <c r="Z42" s="68" t="s">
        <v>71</v>
      </c>
      <c r="AA42" s="97" t="s">
        <v>71</v>
      </c>
      <c r="AB42" s="97" t="s">
        <v>71</v>
      </c>
      <c r="AC42" s="68" t="s">
        <v>71</v>
      </c>
      <c r="AD42" s="68" t="s">
        <v>71</v>
      </c>
      <c r="AE42" s="97" t="s">
        <v>71</v>
      </c>
      <c r="AF42" s="97" t="s">
        <v>71</v>
      </c>
      <c r="AG42" s="72"/>
      <c r="AH42" s="72"/>
      <c r="AI42" s="72"/>
      <c r="AJ42" s="72"/>
      <c r="AK42" s="12" t="s">
        <v>683</v>
      </c>
      <c r="AL42"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3" spans="1:38" ht="90">
      <c r="B43" s="36"/>
      <c r="C43" s="10" t="s">
        <v>352</v>
      </c>
      <c r="D43" s="12" t="s">
        <v>684</v>
      </c>
      <c r="E43" s="68" t="s">
        <v>71</v>
      </c>
      <c r="F43" s="68" t="s">
        <v>71</v>
      </c>
      <c r="G43" s="68" t="s">
        <v>71</v>
      </c>
      <c r="H43" s="68" t="s">
        <v>71</v>
      </c>
      <c r="I43" s="68" t="s">
        <v>71</v>
      </c>
      <c r="J43" s="68" t="s">
        <v>71</v>
      </c>
      <c r="K43" s="68" t="s">
        <v>71</v>
      </c>
      <c r="L43" s="68" t="s">
        <v>71</v>
      </c>
      <c r="M43" s="68" t="s">
        <v>71</v>
      </c>
      <c r="N43" s="68" t="s">
        <v>71</v>
      </c>
      <c r="O43" s="68" t="s">
        <v>71</v>
      </c>
      <c r="P43" s="68" t="s">
        <v>71</v>
      </c>
      <c r="Q43" s="68" t="s">
        <v>71</v>
      </c>
      <c r="R43" s="68" t="s">
        <v>71</v>
      </c>
      <c r="S43" s="68" t="s">
        <v>71</v>
      </c>
      <c r="T43" s="68" t="s">
        <v>71</v>
      </c>
      <c r="U43" s="68" t="s">
        <v>71</v>
      </c>
      <c r="V43" s="68" t="s">
        <v>71</v>
      </c>
      <c r="W43" s="68" t="s">
        <v>71</v>
      </c>
      <c r="X43" s="68" t="s">
        <v>71</v>
      </c>
      <c r="Y43" s="68" t="s">
        <v>71</v>
      </c>
      <c r="Z43" s="68" t="s">
        <v>71</v>
      </c>
      <c r="AA43" s="97" t="s">
        <v>71</v>
      </c>
      <c r="AB43" s="97" t="s">
        <v>71</v>
      </c>
      <c r="AC43" s="68" t="s">
        <v>71</v>
      </c>
      <c r="AD43" s="68" t="s">
        <v>71</v>
      </c>
      <c r="AE43" s="97" t="s">
        <v>71</v>
      </c>
      <c r="AF43" s="97" t="s">
        <v>71</v>
      </c>
      <c r="AG43" s="72"/>
      <c r="AH43" s="72"/>
      <c r="AI43" s="72"/>
      <c r="AJ43" s="72"/>
      <c r="AK43" s="12" t="s">
        <v>684</v>
      </c>
      <c r="AL43"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4" spans="1:38" ht="90">
      <c r="B44" s="36"/>
      <c r="C44" s="10" t="s">
        <v>354</v>
      </c>
      <c r="D44" s="12" t="s">
        <v>685</v>
      </c>
      <c r="E44" s="68" t="s">
        <v>71</v>
      </c>
      <c r="F44" s="68" t="s">
        <v>71</v>
      </c>
      <c r="G44" s="68" t="s">
        <v>71</v>
      </c>
      <c r="H44" s="68" t="s">
        <v>71</v>
      </c>
      <c r="I44" s="68" t="s">
        <v>71</v>
      </c>
      <c r="J44" s="68" t="s">
        <v>71</v>
      </c>
      <c r="K44" s="68" t="s">
        <v>71</v>
      </c>
      <c r="L44" s="68" t="s">
        <v>71</v>
      </c>
      <c r="M44" s="68" t="s">
        <v>71</v>
      </c>
      <c r="N44" s="68" t="s">
        <v>71</v>
      </c>
      <c r="O44" s="68" t="s">
        <v>71</v>
      </c>
      <c r="P44" s="68" t="s">
        <v>71</v>
      </c>
      <c r="Q44" s="68" t="s">
        <v>71</v>
      </c>
      <c r="R44" s="68" t="s">
        <v>71</v>
      </c>
      <c r="S44" s="68" t="s">
        <v>71</v>
      </c>
      <c r="T44" s="68" t="s">
        <v>71</v>
      </c>
      <c r="U44" s="68" t="s">
        <v>71</v>
      </c>
      <c r="V44" s="68" t="s">
        <v>71</v>
      </c>
      <c r="W44" s="68" t="s">
        <v>71</v>
      </c>
      <c r="X44" s="68" t="s">
        <v>71</v>
      </c>
      <c r="Y44" s="68" t="s">
        <v>71</v>
      </c>
      <c r="Z44" s="68" t="s">
        <v>71</v>
      </c>
      <c r="AA44" s="97" t="s">
        <v>71</v>
      </c>
      <c r="AB44" s="97" t="s">
        <v>71</v>
      </c>
      <c r="AC44" s="68" t="s">
        <v>71</v>
      </c>
      <c r="AD44" s="68" t="s">
        <v>71</v>
      </c>
      <c r="AE44" s="97" t="s">
        <v>71</v>
      </c>
      <c r="AF44" s="97" t="s">
        <v>71</v>
      </c>
      <c r="AG44" s="72"/>
      <c r="AH44" s="72"/>
      <c r="AI44" s="72"/>
      <c r="AJ44" s="72"/>
      <c r="AK44" s="12" t="s">
        <v>686</v>
      </c>
      <c r="AL44"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5" spans="1:38" ht="90">
      <c r="B45" s="36"/>
      <c r="C45" s="10" t="s">
        <v>712</v>
      </c>
      <c r="D45" s="60" t="s">
        <v>687</v>
      </c>
      <c r="E45" s="68" t="s">
        <v>71</v>
      </c>
      <c r="F45" s="68" t="s">
        <v>71</v>
      </c>
      <c r="G45" s="68" t="s">
        <v>71</v>
      </c>
      <c r="H45" s="68" t="s">
        <v>71</v>
      </c>
      <c r="I45" s="68" t="s">
        <v>71</v>
      </c>
      <c r="J45" s="68" t="s">
        <v>71</v>
      </c>
      <c r="K45" s="68" t="s">
        <v>71</v>
      </c>
      <c r="L45" s="68" t="s">
        <v>71</v>
      </c>
      <c r="M45" s="68" t="s">
        <v>71</v>
      </c>
      <c r="N45" s="68" t="s">
        <v>71</v>
      </c>
      <c r="O45" s="68" t="s">
        <v>71</v>
      </c>
      <c r="P45" s="68" t="s">
        <v>71</v>
      </c>
      <c r="Q45" s="68" t="s">
        <v>71</v>
      </c>
      <c r="R45" s="68" t="s">
        <v>71</v>
      </c>
      <c r="S45" s="68" t="s">
        <v>71</v>
      </c>
      <c r="T45" s="68" t="s">
        <v>71</v>
      </c>
      <c r="U45" s="68" t="s">
        <v>71</v>
      </c>
      <c r="V45" s="68" t="s">
        <v>71</v>
      </c>
      <c r="W45" s="68" t="s">
        <v>71</v>
      </c>
      <c r="X45" s="68" t="s">
        <v>71</v>
      </c>
      <c r="Y45" s="68" t="s">
        <v>71</v>
      </c>
      <c r="Z45" s="68" t="s">
        <v>71</v>
      </c>
      <c r="AA45" s="97" t="s">
        <v>71</v>
      </c>
      <c r="AB45" s="97" t="s">
        <v>71</v>
      </c>
      <c r="AC45" s="68" t="s">
        <v>71</v>
      </c>
      <c r="AD45" s="68" t="s">
        <v>71</v>
      </c>
      <c r="AE45" s="97" t="s">
        <v>71</v>
      </c>
      <c r="AF45" s="97" t="s">
        <v>71</v>
      </c>
      <c r="AG45" s="72"/>
      <c r="AH45" s="72"/>
      <c r="AI45" s="72"/>
      <c r="AJ45" s="72"/>
      <c r="AK45" s="12" t="s">
        <v>687</v>
      </c>
      <c r="AL45"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6" spans="1:38" ht="90">
      <c r="B46" s="36"/>
      <c r="C46" s="10" t="s">
        <v>713</v>
      </c>
      <c r="D46" s="60" t="s">
        <v>688</v>
      </c>
      <c r="E46" s="68" t="s">
        <v>71</v>
      </c>
      <c r="F46" s="68" t="s">
        <v>71</v>
      </c>
      <c r="G46" s="68" t="s">
        <v>71</v>
      </c>
      <c r="H46" s="68" t="s">
        <v>71</v>
      </c>
      <c r="I46" s="68" t="s">
        <v>71</v>
      </c>
      <c r="J46" s="68" t="s">
        <v>71</v>
      </c>
      <c r="K46" s="68" t="s">
        <v>71</v>
      </c>
      <c r="L46" s="68" t="s">
        <v>71</v>
      </c>
      <c r="M46" s="68" t="s">
        <v>71</v>
      </c>
      <c r="N46" s="68" t="s">
        <v>71</v>
      </c>
      <c r="O46" s="68" t="s">
        <v>71</v>
      </c>
      <c r="P46" s="68" t="s">
        <v>71</v>
      </c>
      <c r="Q46" s="68" t="s">
        <v>71</v>
      </c>
      <c r="R46" s="68" t="s">
        <v>71</v>
      </c>
      <c r="S46" s="68" t="s">
        <v>71</v>
      </c>
      <c r="T46" s="68" t="s">
        <v>71</v>
      </c>
      <c r="U46" s="68" t="s">
        <v>71</v>
      </c>
      <c r="V46" s="68" t="s">
        <v>71</v>
      </c>
      <c r="W46" s="68" t="s">
        <v>71</v>
      </c>
      <c r="X46" s="68" t="s">
        <v>71</v>
      </c>
      <c r="Y46" s="68" t="s">
        <v>71</v>
      </c>
      <c r="Z46" s="68" t="s">
        <v>71</v>
      </c>
      <c r="AA46" s="97" t="s">
        <v>71</v>
      </c>
      <c r="AB46" s="97" t="s">
        <v>71</v>
      </c>
      <c r="AC46" s="68" t="s">
        <v>71</v>
      </c>
      <c r="AD46" s="68" t="s">
        <v>71</v>
      </c>
      <c r="AE46" s="97" t="s">
        <v>71</v>
      </c>
      <c r="AF46" s="97" t="s">
        <v>71</v>
      </c>
      <c r="AG46" s="72"/>
      <c r="AH46" s="72"/>
      <c r="AI46" s="72"/>
      <c r="AJ46" s="72"/>
      <c r="AK46" s="12" t="s">
        <v>689</v>
      </c>
      <c r="AL46"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7" spans="1:38" ht="90">
      <c r="B47" s="36"/>
      <c r="C47" s="10" t="s">
        <v>714</v>
      </c>
      <c r="D47" s="60" t="s">
        <v>690</v>
      </c>
      <c r="E47" s="68" t="s">
        <v>71</v>
      </c>
      <c r="F47" s="68" t="s">
        <v>71</v>
      </c>
      <c r="G47" s="68" t="s">
        <v>71</v>
      </c>
      <c r="H47" s="68" t="s">
        <v>71</v>
      </c>
      <c r="I47" s="68" t="s">
        <v>71</v>
      </c>
      <c r="J47" s="68" t="s">
        <v>71</v>
      </c>
      <c r="K47" s="68" t="s">
        <v>71</v>
      </c>
      <c r="L47" s="68" t="s">
        <v>71</v>
      </c>
      <c r="M47" s="68" t="s">
        <v>71</v>
      </c>
      <c r="N47" s="68" t="s">
        <v>71</v>
      </c>
      <c r="O47" s="68" t="s">
        <v>71</v>
      </c>
      <c r="P47" s="68" t="s">
        <v>71</v>
      </c>
      <c r="Q47" s="68" t="s">
        <v>71</v>
      </c>
      <c r="R47" s="68" t="s">
        <v>71</v>
      </c>
      <c r="S47" s="68" t="s">
        <v>71</v>
      </c>
      <c r="T47" s="68" t="s">
        <v>71</v>
      </c>
      <c r="U47" s="68" t="s">
        <v>71</v>
      </c>
      <c r="V47" s="68" t="s">
        <v>71</v>
      </c>
      <c r="W47" s="68" t="s">
        <v>71</v>
      </c>
      <c r="X47" s="68" t="s">
        <v>71</v>
      </c>
      <c r="Y47" s="68" t="s">
        <v>71</v>
      </c>
      <c r="Z47" s="68" t="s">
        <v>71</v>
      </c>
      <c r="AA47" s="105" t="s">
        <v>71</v>
      </c>
      <c r="AB47" s="105" t="s">
        <v>71</v>
      </c>
      <c r="AC47" s="68" t="s">
        <v>71</v>
      </c>
      <c r="AD47" s="68" t="s">
        <v>71</v>
      </c>
      <c r="AE47" s="97" t="s">
        <v>71</v>
      </c>
      <c r="AF47" s="97" t="s">
        <v>71</v>
      </c>
      <c r="AG47" s="72"/>
      <c r="AH47" s="72"/>
      <c r="AI47" s="72"/>
      <c r="AJ47" s="72"/>
      <c r="AK47" s="12" t="s">
        <v>690</v>
      </c>
      <c r="AL47" s="77" t="str">
        <f t="shared" si="2"/>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48" spans="1:38" ht="30">
      <c r="B48" s="36"/>
      <c r="C48" s="10" t="s">
        <v>715</v>
      </c>
      <c r="D48" s="12" t="s">
        <v>691</v>
      </c>
      <c r="E48" s="68" t="s">
        <v>71</v>
      </c>
      <c r="F48" s="68" t="s">
        <v>71</v>
      </c>
      <c r="G48" s="68" t="s">
        <v>71</v>
      </c>
      <c r="H48" s="68" t="s">
        <v>71</v>
      </c>
      <c r="I48" s="68" t="s">
        <v>71</v>
      </c>
      <c r="J48" s="68" t="s">
        <v>71</v>
      </c>
      <c r="K48" s="68" t="s">
        <v>71</v>
      </c>
      <c r="L48" s="68" t="s">
        <v>71</v>
      </c>
      <c r="M48" s="68" t="s">
        <v>71</v>
      </c>
      <c r="N48" s="68" t="s">
        <v>71</v>
      </c>
      <c r="O48" s="68" t="s">
        <v>71</v>
      </c>
      <c r="P48" s="68" t="s">
        <v>71</v>
      </c>
      <c r="Q48" s="68" t="s">
        <v>71</v>
      </c>
      <c r="R48" s="68" t="s">
        <v>71</v>
      </c>
      <c r="S48" s="68" t="s">
        <v>71</v>
      </c>
      <c r="T48" s="68" t="s">
        <v>71</v>
      </c>
      <c r="U48" s="68" t="s">
        <v>71</v>
      </c>
      <c r="V48" s="68" t="s">
        <v>71</v>
      </c>
      <c r="W48" s="68" t="s">
        <v>71</v>
      </c>
      <c r="X48" s="68" t="s">
        <v>71</v>
      </c>
      <c r="Y48" s="68" t="s">
        <v>71</v>
      </c>
      <c r="Z48" s="68" t="s">
        <v>71</v>
      </c>
      <c r="AA48" s="105" t="s">
        <v>71</v>
      </c>
      <c r="AB48" s="105" t="s">
        <v>71</v>
      </c>
      <c r="AC48" s="68" t="s">
        <v>71</v>
      </c>
      <c r="AD48" s="68" t="s">
        <v>71</v>
      </c>
      <c r="AE48" s="97" t="s">
        <v>71</v>
      </c>
      <c r="AF48" s="97" t="s">
        <v>71</v>
      </c>
      <c r="AG48" s="72"/>
      <c r="AH48" s="72"/>
      <c r="AI48" s="72"/>
      <c r="AJ48" s="72"/>
      <c r="AK48" s="12" t="s">
        <v>692</v>
      </c>
      <c r="AL48" s="77" t="s">
        <v>693</v>
      </c>
    </row>
    <row r="49" spans="2:38">
      <c r="B49" s="36"/>
      <c r="C49" s="10" t="s">
        <v>716</v>
      </c>
      <c r="D49" s="12" t="s">
        <v>694</v>
      </c>
      <c r="E49" s="68" t="s">
        <v>71</v>
      </c>
      <c r="F49" s="68" t="s">
        <v>71</v>
      </c>
      <c r="G49" s="68" t="s">
        <v>71</v>
      </c>
      <c r="H49" s="68" t="s">
        <v>71</v>
      </c>
      <c r="I49" s="68" t="s">
        <v>71</v>
      </c>
      <c r="J49" s="68" t="s">
        <v>71</v>
      </c>
      <c r="K49" s="68" t="s">
        <v>71</v>
      </c>
      <c r="L49" s="68" t="s">
        <v>71</v>
      </c>
      <c r="M49" s="68" t="s">
        <v>71</v>
      </c>
      <c r="N49" s="68" t="s">
        <v>71</v>
      </c>
      <c r="O49" s="68" t="s">
        <v>71</v>
      </c>
      <c r="P49" s="68" t="s">
        <v>71</v>
      </c>
      <c r="Q49" s="68" t="s">
        <v>71</v>
      </c>
      <c r="R49" s="68" t="s">
        <v>71</v>
      </c>
      <c r="S49" s="68" t="s">
        <v>71</v>
      </c>
      <c r="T49" s="68" t="s">
        <v>71</v>
      </c>
      <c r="U49" s="68" t="s">
        <v>71</v>
      </c>
      <c r="V49" s="68" t="s">
        <v>71</v>
      </c>
      <c r="W49" s="68" t="s">
        <v>71</v>
      </c>
      <c r="X49" s="68" t="s">
        <v>71</v>
      </c>
      <c r="Y49" s="68" t="s">
        <v>71</v>
      </c>
      <c r="Z49" s="68" t="s">
        <v>71</v>
      </c>
      <c r="AA49" s="105" t="s">
        <v>71</v>
      </c>
      <c r="AB49" s="105" t="s">
        <v>71</v>
      </c>
      <c r="AC49" s="68" t="s">
        <v>71</v>
      </c>
      <c r="AD49" s="68" t="s">
        <v>71</v>
      </c>
      <c r="AE49" s="97" t="s">
        <v>71</v>
      </c>
      <c r="AF49" s="97" t="s">
        <v>71</v>
      </c>
      <c r="AG49" s="72"/>
      <c r="AH49" s="72"/>
      <c r="AI49" s="72"/>
      <c r="AJ49" s="72"/>
      <c r="AK49" s="12" t="s">
        <v>694</v>
      </c>
      <c r="AL49" s="77" t="s">
        <v>693</v>
      </c>
    </row>
    <row r="50" spans="2:38" ht="90">
      <c r="B50" s="36"/>
      <c r="C50" s="10" t="s">
        <v>717</v>
      </c>
      <c r="D50" s="12" t="s">
        <v>695</v>
      </c>
      <c r="E50" s="68" t="s">
        <v>71</v>
      </c>
      <c r="F50" s="68" t="s">
        <v>71</v>
      </c>
      <c r="G50" s="68" t="s">
        <v>71</v>
      </c>
      <c r="H50" s="68" t="s">
        <v>71</v>
      </c>
      <c r="I50" s="68" t="s">
        <v>71</v>
      </c>
      <c r="J50" s="68" t="s">
        <v>71</v>
      </c>
      <c r="K50" s="68" t="s">
        <v>71</v>
      </c>
      <c r="L50" s="68" t="s">
        <v>71</v>
      </c>
      <c r="M50" s="68" t="s">
        <v>71</v>
      </c>
      <c r="N50" s="68" t="s">
        <v>71</v>
      </c>
      <c r="O50" s="68" t="s">
        <v>71</v>
      </c>
      <c r="P50" s="68" t="s">
        <v>71</v>
      </c>
      <c r="Q50" s="68" t="s">
        <v>71</v>
      </c>
      <c r="R50" s="68" t="s">
        <v>71</v>
      </c>
      <c r="S50" s="68" t="s">
        <v>71</v>
      </c>
      <c r="T50" s="68" t="s">
        <v>71</v>
      </c>
      <c r="U50" s="68" t="s">
        <v>71</v>
      </c>
      <c r="V50" s="68" t="s">
        <v>71</v>
      </c>
      <c r="W50" s="68" t="s">
        <v>71</v>
      </c>
      <c r="X50" s="68" t="s">
        <v>71</v>
      </c>
      <c r="Y50" s="68" t="s">
        <v>71</v>
      </c>
      <c r="Z50" s="68" t="s">
        <v>71</v>
      </c>
      <c r="AA50" s="105" t="s">
        <v>71</v>
      </c>
      <c r="AB50" s="105" t="s">
        <v>71</v>
      </c>
      <c r="AC50" s="68" t="s">
        <v>71</v>
      </c>
      <c r="AD50" s="68" t="s">
        <v>71</v>
      </c>
      <c r="AE50" s="97" t="s">
        <v>71</v>
      </c>
      <c r="AF50" s="97" t="s">
        <v>71</v>
      </c>
      <c r="AG50" s="72"/>
      <c r="AH50" s="72"/>
      <c r="AI50" s="72"/>
      <c r="AJ50" s="72"/>
      <c r="AK50" s="12" t="s">
        <v>696</v>
      </c>
      <c r="AL50" s="77" t="str">
        <f>AL47</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51" spans="2:38" ht="90">
      <c r="B51" s="36"/>
      <c r="C51" s="10" t="s">
        <v>718</v>
      </c>
      <c r="D51" s="12" t="s">
        <v>697</v>
      </c>
      <c r="E51" s="68" t="s">
        <v>71</v>
      </c>
      <c r="F51" s="68" t="s">
        <v>71</v>
      </c>
      <c r="G51" s="68" t="s">
        <v>71</v>
      </c>
      <c r="H51" s="68" t="s">
        <v>71</v>
      </c>
      <c r="I51" s="68" t="s">
        <v>71</v>
      </c>
      <c r="J51" s="68" t="s">
        <v>71</v>
      </c>
      <c r="K51" s="68" t="s">
        <v>71</v>
      </c>
      <c r="L51" s="68" t="s">
        <v>71</v>
      </c>
      <c r="M51" s="68" t="s">
        <v>71</v>
      </c>
      <c r="N51" s="68" t="s">
        <v>71</v>
      </c>
      <c r="O51" s="68" t="s">
        <v>71</v>
      </c>
      <c r="P51" s="68" t="s">
        <v>71</v>
      </c>
      <c r="Q51" s="68" t="s">
        <v>71</v>
      </c>
      <c r="R51" s="68" t="s">
        <v>71</v>
      </c>
      <c r="S51" s="68" t="s">
        <v>71</v>
      </c>
      <c r="T51" s="68" t="s">
        <v>71</v>
      </c>
      <c r="U51" s="68" t="s">
        <v>71</v>
      </c>
      <c r="V51" s="68" t="s">
        <v>71</v>
      </c>
      <c r="W51" s="68" t="s">
        <v>71</v>
      </c>
      <c r="X51" s="68" t="s">
        <v>71</v>
      </c>
      <c r="Y51" s="68" t="s">
        <v>71</v>
      </c>
      <c r="Z51" s="68" t="s">
        <v>71</v>
      </c>
      <c r="AA51" s="105" t="s">
        <v>71</v>
      </c>
      <c r="AB51" s="105" t="s">
        <v>71</v>
      </c>
      <c r="AC51" s="68" t="s">
        <v>71</v>
      </c>
      <c r="AD51" s="68" t="s">
        <v>71</v>
      </c>
      <c r="AE51" s="97" t="s">
        <v>71</v>
      </c>
      <c r="AF51" s="97" t="s">
        <v>71</v>
      </c>
      <c r="AG51" s="72"/>
      <c r="AH51" s="72"/>
      <c r="AI51" s="72"/>
      <c r="AJ51" s="72"/>
      <c r="AK51" s="12" t="s">
        <v>697</v>
      </c>
      <c r="AL51" s="77" t="str">
        <f>AL50</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52" spans="2:38" ht="90">
      <c r="B52" s="36"/>
      <c r="C52" s="10" t="s">
        <v>719</v>
      </c>
      <c r="D52" s="12" t="s">
        <v>699</v>
      </c>
      <c r="E52" s="68" t="s">
        <v>71</v>
      </c>
      <c r="F52" s="68" t="s">
        <v>71</v>
      </c>
      <c r="G52" s="68" t="s">
        <v>71</v>
      </c>
      <c r="H52" s="68" t="s">
        <v>71</v>
      </c>
      <c r="I52" s="68" t="s">
        <v>71</v>
      </c>
      <c r="J52" s="68" t="s">
        <v>71</v>
      </c>
      <c r="K52" s="68" t="s">
        <v>71</v>
      </c>
      <c r="L52" s="68" t="s">
        <v>71</v>
      </c>
      <c r="M52" s="68" t="s">
        <v>71</v>
      </c>
      <c r="N52" s="68" t="s">
        <v>71</v>
      </c>
      <c r="O52" s="68" t="s">
        <v>71</v>
      </c>
      <c r="P52" s="68" t="s">
        <v>71</v>
      </c>
      <c r="Q52" s="68" t="s">
        <v>71</v>
      </c>
      <c r="R52" s="68" t="s">
        <v>71</v>
      </c>
      <c r="S52" s="68" t="s">
        <v>71</v>
      </c>
      <c r="T52" s="68" t="s">
        <v>71</v>
      </c>
      <c r="U52" s="68" t="s">
        <v>71</v>
      </c>
      <c r="V52" s="68" t="s">
        <v>71</v>
      </c>
      <c r="W52" s="68" t="s">
        <v>71</v>
      </c>
      <c r="X52" s="68" t="s">
        <v>71</v>
      </c>
      <c r="Y52" s="68" t="s">
        <v>71</v>
      </c>
      <c r="Z52" s="68" t="s">
        <v>71</v>
      </c>
      <c r="AA52" s="105" t="s">
        <v>71</v>
      </c>
      <c r="AB52" s="105" t="s">
        <v>71</v>
      </c>
      <c r="AC52" s="68" t="s">
        <v>71</v>
      </c>
      <c r="AD52" s="68" t="s">
        <v>71</v>
      </c>
      <c r="AE52" s="97" t="s">
        <v>71</v>
      </c>
      <c r="AF52" s="97" t="s">
        <v>71</v>
      </c>
      <c r="AG52" s="72"/>
      <c r="AH52" s="72"/>
      <c r="AI52" s="72"/>
      <c r="AJ52" s="72"/>
      <c r="AK52" s="12" t="s">
        <v>700</v>
      </c>
      <c r="AL52" s="77" t="str">
        <f>AL51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53" spans="2:38" ht="90">
      <c r="B53" s="36"/>
      <c r="C53" s="10" t="s">
        <v>720</v>
      </c>
      <c r="D53" s="12" t="s">
        <v>702</v>
      </c>
      <c r="E53" s="68" t="s">
        <v>71</v>
      </c>
      <c r="F53" s="68" t="s">
        <v>71</v>
      </c>
      <c r="G53" s="68" t="s">
        <v>71</v>
      </c>
      <c r="H53" s="68" t="s">
        <v>71</v>
      </c>
      <c r="I53" s="68" t="s">
        <v>71</v>
      </c>
      <c r="J53" s="68" t="s">
        <v>71</v>
      </c>
      <c r="K53" s="68" t="s">
        <v>71</v>
      </c>
      <c r="L53" s="68" t="s">
        <v>71</v>
      </c>
      <c r="M53" s="68" t="s">
        <v>71</v>
      </c>
      <c r="N53" s="68" t="s">
        <v>71</v>
      </c>
      <c r="O53" s="68" t="s">
        <v>71</v>
      </c>
      <c r="P53" s="68" t="s">
        <v>71</v>
      </c>
      <c r="Q53" s="68" t="s">
        <v>71</v>
      </c>
      <c r="R53" s="68" t="s">
        <v>71</v>
      </c>
      <c r="S53" s="68" t="s">
        <v>71</v>
      </c>
      <c r="T53" s="68" t="s">
        <v>71</v>
      </c>
      <c r="U53" s="68" t="s">
        <v>71</v>
      </c>
      <c r="V53" s="68" t="s">
        <v>71</v>
      </c>
      <c r="W53" s="68" t="s">
        <v>71</v>
      </c>
      <c r="X53" s="68" t="s">
        <v>71</v>
      </c>
      <c r="Y53" s="68" t="s">
        <v>71</v>
      </c>
      <c r="Z53" s="68" t="s">
        <v>71</v>
      </c>
      <c r="AA53" s="105" t="s">
        <v>71</v>
      </c>
      <c r="AB53" s="105" t="s">
        <v>71</v>
      </c>
      <c r="AC53" s="68" t="s">
        <v>71</v>
      </c>
      <c r="AD53" s="68" t="s">
        <v>71</v>
      </c>
      <c r="AE53" s="97" t="s">
        <v>71</v>
      </c>
      <c r="AF53" s="97" t="s">
        <v>71</v>
      </c>
      <c r="AG53" s="72"/>
      <c r="AH53" s="72"/>
      <c r="AI53" s="72"/>
      <c r="AJ53" s="72"/>
      <c r="AK53" s="12" t="s">
        <v>702</v>
      </c>
      <c r="AL53" s="77" t="str">
        <f>AL52</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54" spans="2:38" ht="90">
      <c r="B54" s="36"/>
      <c r="C54" s="10" t="s">
        <v>721</v>
      </c>
      <c r="D54" s="12" t="s">
        <v>704</v>
      </c>
      <c r="E54" s="68" t="s">
        <v>71</v>
      </c>
      <c r="F54" s="68" t="s">
        <v>71</v>
      </c>
      <c r="G54" s="68" t="s">
        <v>71</v>
      </c>
      <c r="H54" s="68" t="s">
        <v>71</v>
      </c>
      <c r="I54" s="68" t="s">
        <v>71</v>
      </c>
      <c r="J54" s="68" t="s">
        <v>71</v>
      </c>
      <c r="K54" s="68" t="s">
        <v>71</v>
      </c>
      <c r="L54" s="68" t="s">
        <v>71</v>
      </c>
      <c r="M54" s="68" t="s">
        <v>71</v>
      </c>
      <c r="N54" s="68" t="s">
        <v>71</v>
      </c>
      <c r="O54" s="68" t="s">
        <v>71</v>
      </c>
      <c r="P54" s="68" t="s">
        <v>71</v>
      </c>
      <c r="Q54" s="68" t="s">
        <v>71</v>
      </c>
      <c r="R54" s="68" t="s">
        <v>71</v>
      </c>
      <c r="S54" s="68" t="s">
        <v>71</v>
      </c>
      <c r="T54" s="68" t="s">
        <v>71</v>
      </c>
      <c r="U54" s="68" t="s">
        <v>71</v>
      </c>
      <c r="V54" s="68" t="s">
        <v>71</v>
      </c>
      <c r="W54" s="68" t="s">
        <v>71</v>
      </c>
      <c r="X54" s="68" t="s">
        <v>71</v>
      </c>
      <c r="Y54" s="68" t="s">
        <v>71</v>
      </c>
      <c r="Z54" s="68" t="s">
        <v>71</v>
      </c>
      <c r="AA54" s="105" t="s">
        <v>71</v>
      </c>
      <c r="AB54" s="105" t="s">
        <v>71</v>
      </c>
      <c r="AC54" s="68" t="s">
        <v>71</v>
      </c>
      <c r="AD54" s="68" t="s">
        <v>71</v>
      </c>
      <c r="AE54" s="97" t="s">
        <v>71</v>
      </c>
      <c r="AF54" s="97" t="s">
        <v>71</v>
      </c>
      <c r="AG54" s="72"/>
      <c r="AH54" s="72"/>
      <c r="AI54" s="72"/>
      <c r="AJ54" s="72"/>
      <c r="AK54" s="12" t="s">
        <v>705</v>
      </c>
      <c r="AL54" s="77" t="str">
        <f>AL53</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row r="55" spans="2:38" ht="90">
      <c r="B55" s="36"/>
      <c r="C55" s="10" t="s">
        <v>722</v>
      </c>
      <c r="D55" s="12" t="s">
        <v>707</v>
      </c>
      <c r="E55" s="68" t="s">
        <v>71</v>
      </c>
      <c r="F55" s="68" t="s">
        <v>71</v>
      </c>
      <c r="G55" s="68" t="s">
        <v>71</v>
      </c>
      <c r="H55" s="68" t="s">
        <v>71</v>
      </c>
      <c r="I55" s="68" t="s">
        <v>71</v>
      </c>
      <c r="J55" s="68" t="s">
        <v>71</v>
      </c>
      <c r="K55" s="68" t="s">
        <v>71</v>
      </c>
      <c r="L55" s="68" t="s">
        <v>71</v>
      </c>
      <c r="M55" s="68" t="s">
        <v>71</v>
      </c>
      <c r="N55" s="68" t="s">
        <v>71</v>
      </c>
      <c r="O55" s="68" t="s">
        <v>71</v>
      </c>
      <c r="P55" s="68" t="s">
        <v>71</v>
      </c>
      <c r="Q55" s="68" t="s">
        <v>71</v>
      </c>
      <c r="R55" s="68" t="s">
        <v>71</v>
      </c>
      <c r="S55" s="68" t="s">
        <v>71</v>
      </c>
      <c r="T55" s="68" t="s">
        <v>71</v>
      </c>
      <c r="U55" s="68" t="s">
        <v>71</v>
      </c>
      <c r="V55" s="68" t="s">
        <v>71</v>
      </c>
      <c r="W55" s="68" t="s">
        <v>71</v>
      </c>
      <c r="X55" s="68" t="s">
        <v>71</v>
      </c>
      <c r="Y55" s="68" t="s">
        <v>71</v>
      </c>
      <c r="Z55" s="68" t="s">
        <v>71</v>
      </c>
      <c r="AA55" s="105" t="s">
        <v>71</v>
      </c>
      <c r="AB55" s="105" t="s">
        <v>71</v>
      </c>
      <c r="AC55" s="68" t="s">
        <v>71</v>
      </c>
      <c r="AD55" s="68" t="s">
        <v>71</v>
      </c>
      <c r="AE55" s="97" t="s">
        <v>71</v>
      </c>
      <c r="AF55" s="97" t="s">
        <v>71</v>
      </c>
      <c r="AG55" s="72"/>
      <c r="AH55" s="72"/>
      <c r="AI55" s="72"/>
      <c r="AJ55" s="72"/>
      <c r="AK55" s="12" t="s">
        <v>707</v>
      </c>
      <c r="AL55" s="77" t="str">
        <f>AL54</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assumed as highly rural, but may be revised due to calibration of coordinates at a future date. No reporting in the "highly rural" categories is found in the Q4 QDR as BVES is continuing to enhance its GIS capabilities to better quantify the overlapping territory.</v>
      </c>
    </row>
  </sheetData>
  <dataValidations count="1">
    <dataValidation type="custom" operator="greaterThanOrEqual" allowBlank="1" showInputMessage="1" showErrorMessage="1" error="This cell only accepts a number of &quot;NA&quot;_x000a_" sqref="E8:Z55 AA14:AA17 AA20:AA23 AB20:AB33 AA36:AB55 AA10:AA11 AA26:AA27 AA30:AA33 AB8:AB17 AG8:AJ55 AF8:AF17 AC8:AD27 AE14:AE17 AE20:AE23 AF20:AF27 AE10:AE11 AE26:AE27 AC28:AF29 AC30:AD55 AE30:AF33 AE36:AF55" xr:uid="{00000000-0002-0000-0900-000000000000}">
      <formula1>OR(AND(ISNUMBER(E8), E8&gt;=0), E8 ="NA")</formula1>
    </dataValidation>
  </dataValidations>
  <pageMargins left="0.7" right="0.7" top="0.75" bottom="0.75" header="0.3" footer="0.3"/>
  <pageSetup paperSize="5" scale="24"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31"/>
  <sheetViews>
    <sheetView topLeftCell="A2" zoomScale="60" zoomScaleNormal="60" zoomScaleSheetLayoutView="70" zoomScalePageLayoutView="60" workbookViewId="0">
      <pane xSplit="4" ySplit="6" topLeftCell="E26" activePane="bottomRight" state="frozen"/>
      <selection pane="bottomRight" activeCell="R32" sqref="R32"/>
      <selection pane="bottomLeft"/>
      <selection pane="topRight"/>
    </sheetView>
  </sheetViews>
  <sheetFormatPr defaultColWidth="9.140625" defaultRowHeight="15"/>
  <cols>
    <col min="1" max="1" width="5.5703125" style="8" customWidth="1"/>
    <col min="2" max="2" width="37.140625" style="1" customWidth="1"/>
    <col min="3" max="3" width="10.7109375" style="8" bestFit="1" customWidth="1"/>
    <col min="4" max="4" width="91" style="8" customWidth="1"/>
    <col min="5" max="6" width="14.28515625" style="8" customWidth="1"/>
    <col min="7" max="8" width="14.28515625" style="101" customWidth="1"/>
    <col min="9" max="16" width="14.28515625" style="8" customWidth="1"/>
    <col min="17" max="17" width="66.140625" style="1" customWidth="1"/>
    <col min="18" max="18" width="124" style="8" customWidth="1"/>
    <col min="19" max="16384" width="9.140625" style="8"/>
  </cols>
  <sheetData>
    <row r="1" spans="1:18" ht="15.75" thickBot="1"/>
    <row r="2" spans="1:18">
      <c r="B2" s="14" t="s">
        <v>48</v>
      </c>
      <c r="C2" s="17" t="str">
        <f>IF('Quarterly Submission Guide'!$D$20 = "", "",'Quarterly Submission Guide'!$D$20)</f>
        <v>Bear Valley Electric Service, Inc.</v>
      </c>
      <c r="D2" s="8" t="s">
        <v>55</v>
      </c>
    </row>
    <row r="3" spans="1:18">
      <c r="B3" s="15" t="s">
        <v>56</v>
      </c>
      <c r="C3" s="42">
        <v>9</v>
      </c>
      <c r="D3" s="2" t="s">
        <v>723</v>
      </c>
    </row>
    <row r="4" spans="1:18" ht="15.75" thickBot="1">
      <c r="B4" s="16" t="s">
        <v>54</v>
      </c>
      <c r="C4" s="28">
        <v>44581</v>
      </c>
      <c r="D4" s="8" t="s">
        <v>724</v>
      </c>
    </row>
    <row r="5" spans="1:18">
      <c r="D5" s="65"/>
      <c r="E5" s="40" t="s">
        <v>725</v>
      </c>
      <c r="F5" s="40"/>
      <c r="G5" s="102"/>
      <c r="H5" s="102"/>
      <c r="I5" s="102"/>
      <c r="J5" s="102"/>
      <c r="K5" s="102"/>
      <c r="L5" s="102"/>
      <c r="M5" s="41" t="s">
        <v>726</v>
      </c>
      <c r="N5" s="41"/>
      <c r="O5" s="41"/>
      <c r="P5" s="41"/>
    </row>
    <row r="6" spans="1:18">
      <c r="B6" s="3" t="s">
        <v>727</v>
      </c>
      <c r="C6" s="2"/>
      <c r="D6" s="2"/>
      <c r="E6" s="2" t="s">
        <v>654</v>
      </c>
      <c r="F6" s="2" t="s">
        <v>655</v>
      </c>
      <c r="G6" s="103" t="s">
        <v>656</v>
      </c>
      <c r="H6" s="103" t="s">
        <v>657</v>
      </c>
      <c r="I6" s="2" t="s">
        <v>654</v>
      </c>
      <c r="J6" s="2" t="s">
        <v>655</v>
      </c>
      <c r="K6" s="2" t="s">
        <v>656</v>
      </c>
      <c r="L6" s="2" t="s">
        <v>657</v>
      </c>
      <c r="M6" s="2" t="s">
        <v>654</v>
      </c>
      <c r="N6" s="2" t="s">
        <v>655</v>
      </c>
      <c r="O6" s="2" t="s">
        <v>656</v>
      </c>
      <c r="P6" s="2" t="s">
        <v>657</v>
      </c>
      <c r="Q6" s="7"/>
      <c r="R6" s="2"/>
    </row>
    <row r="7" spans="1:18">
      <c r="B7" s="5" t="s">
        <v>60</v>
      </c>
      <c r="C7" s="6" t="s">
        <v>61</v>
      </c>
      <c r="D7" s="6" t="s">
        <v>157</v>
      </c>
      <c r="E7" s="6">
        <v>2020</v>
      </c>
      <c r="F7" s="6">
        <v>2020</v>
      </c>
      <c r="G7" s="104">
        <v>2020</v>
      </c>
      <c r="H7" s="104">
        <v>2020</v>
      </c>
      <c r="I7" s="6">
        <v>2021</v>
      </c>
      <c r="J7" s="6">
        <v>2021</v>
      </c>
      <c r="K7" s="6">
        <v>2021</v>
      </c>
      <c r="L7" s="6">
        <v>2021</v>
      </c>
      <c r="M7" s="6">
        <v>2022</v>
      </c>
      <c r="N7" s="6">
        <v>2022</v>
      </c>
      <c r="O7" s="6">
        <v>2022</v>
      </c>
      <c r="P7" s="6">
        <v>2022</v>
      </c>
      <c r="Q7" s="5" t="s">
        <v>63</v>
      </c>
      <c r="R7" s="6" t="s">
        <v>64</v>
      </c>
    </row>
    <row r="8" spans="1:18" ht="45">
      <c r="A8" s="8" t="s">
        <v>404</v>
      </c>
      <c r="B8" s="35" t="s">
        <v>728</v>
      </c>
      <c r="C8" s="9" t="s">
        <v>66</v>
      </c>
      <c r="D8" s="12" t="s">
        <v>691</v>
      </c>
      <c r="E8" s="66" t="s">
        <v>71</v>
      </c>
      <c r="F8" s="66" t="s">
        <v>71</v>
      </c>
      <c r="G8" s="97">
        <v>0</v>
      </c>
      <c r="H8" s="97">
        <v>0</v>
      </c>
      <c r="I8" s="68" t="s">
        <v>71</v>
      </c>
      <c r="J8" s="68" t="s">
        <v>71</v>
      </c>
      <c r="K8" s="97">
        <v>0</v>
      </c>
      <c r="L8" s="97">
        <v>0</v>
      </c>
      <c r="M8" s="68" t="s">
        <v>71</v>
      </c>
      <c r="N8" s="68" t="s">
        <v>71</v>
      </c>
      <c r="O8" s="97">
        <v>0</v>
      </c>
      <c r="P8" s="97">
        <v>0</v>
      </c>
      <c r="Q8" s="37" t="s">
        <v>679</v>
      </c>
      <c r="R8" s="77" t="s">
        <v>693</v>
      </c>
    </row>
    <row r="9" spans="1:18" ht="90">
      <c r="B9" s="39"/>
      <c r="C9" s="10" t="s">
        <v>69</v>
      </c>
      <c r="D9" s="12" t="s">
        <v>695</v>
      </c>
      <c r="E9" s="67" t="s">
        <v>71</v>
      </c>
      <c r="F9" s="67" t="s">
        <v>71</v>
      </c>
      <c r="G9" s="97">
        <v>0</v>
      </c>
      <c r="H9" s="97">
        <v>0</v>
      </c>
      <c r="I9" s="68" t="s">
        <v>71</v>
      </c>
      <c r="J9" s="68" t="s">
        <v>71</v>
      </c>
      <c r="K9" s="97">
        <v>0</v>
      </c>
      <c r="L9" s="97">
        <v>0</v>
      </c>
      <c r="M9" s="68" t="s">
        <v>71</v>
      </c>
      <c r="N9" s="68" t="s">
        <v>71</v>
      </c>
      <c r="O9" s="97">
        <v>0</v>
      </c>
      <c r="P9" s="97">
        <v>0</v>
      </c>
      <c r="Q9" s="37" t="s">
        <v>679</v>
      </c>
      <c r="R9" s="37" t="s">
        <v>729</v>
      </c>
    </row>
    <row r="10" spans="1:18" ht="138.6" customHeight="1">
      <c r="B10" s="36"/>
      <c r="C10" s="10" t="s">
        <v>73</v>
      </c>
      <c r="D10" s="12" t="s">
        <v>694</v>
      </c>
      <c r="E10" s="68" t="s">
        <v>71</v>
      </c>
      <c r="F10" s="68" t="s">
        <v>71</v>
      </c>
      <c r="G10" s="68" t="s">
        <v>71</v>
      </c>
      <c r="H10" s="68" t="s">
        <v>71</v>
      </c>
      <c r="I10" s="68" t="s">
        <v>71</v>
      </c>
      <c r="J10" s="68" t="s">
        <v>71</v>
      </c>
      <c r="K10" s="68" t="s">
        <v>71</v>
      </c>
      <c r="L10" s="68" t="s">
        <v>71</v>
      </c>
      <c r="M10" s="68" t="s">
        <v>71</v>
      </c>
      <c r="N10" s="68" t="s">
        <v>71</v>
      </c>
      <c r="O10" s="68" t="s">
        <v>71</v>
      </c>
      <c r="P10" s="68" t="s">
        <v>71</v>
      </c>
      <c r="Q10" s="12" t="s">
        <v>681</v>
      </c>
      <c r="R10" s="77" t="s">
        <v>693</v>
      </c>
    </row>
    <row r="11" spans="1:18" ht="90">
      <c r="B11" s="36"/>
      <c r="C11" s="10" t="s">
        <v>75</v>
      </c>
      <c r="D11" s="12" t="s">
        <v>697</v>
      </c>
      <c r="E11" s="68" t="s">
        <v>71</v>
      </c>
      <c r="F11" s="68" t="s">
        <v>71</v>
      </c>
      <c r="G11" s="97">
        <v>0</v>
      </c>
      <c r="H11" s="97">
        <v>0</v>
      </c>
      <c r="I11" s="68" t="s">
        <v>71</v>
      </c>
      <c r="J11" s="68" t="s">
        <v>71</v>
      </c>
      <c r="K11" s="97">
        <v>0</v>
      </c>
      <c r="L11" s="97">
        <v>0</v>
      </c>
      <c r="M11" s="68" t="s">
        <v>71</v>
      </c>
      <c r="N11" s="68" t="s">
        <v>71</v>
      </c>
      <c r="O11" s="97">
        <v>0</v>
      </c>
      <c r="P11" s="97">
        <v>0</v>
      </c>
      <c r="Q11" s="12" t="s">
        <v>681</v>
      </c>
      <c r="R11" s="37" t="str">
        <f>R9</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2" spans="1:18" ht="90">
      <c r="B12" s="36"/>
      <c r="C12" s="10" t="s">
        <v>78</v>
      </c>
      <c r="D12" s="12" t="s">
        <v>699</v>
      </c>
      <c r="E12" s="68" t="s">
        <v>71</v>
      </c>
      <c r="F12" s="68" t="s">
        <v>71</v>
      </c>
      <c r="G12" s="97">
        <v>0</v>
      </c>
      <c r="H12" s="97">
        <v>0</v>
      </c>
      <c r="I12" s="68" t="s">
        <v>71</v>
      </c>
      <c r="J12" s="68" t="s">
        <v>71</v>
      </c>
      <c r="K12" s="97">
        <v>0</v>
      </c>
      <c r="L12" s="97">
        <v>0</v>
      </c>
      <c r="M12" s="68" t="s">
        <v>71</v>
      </c>
      <c r="N12" s="68" t="s">
        <v>71</v>
      </c>
      <c r="O12" s="97">
        <v>0</v>
      </c>
      <c r="P12" s="97">
        <v>0</v>
      </c>
      <c r="Q12" s="12" t="s">
        <v>700</v>
      </c>
      <c r="R12" s="37" t="str">
        <f>R11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3" spans="1:18" ht="90">
      <c r="B13" s="36"/>
      <c r="C13" s="10" t="s">
        <v>80</v>
      </c>
      <c r="D13" s="12" t="s">
        <v>702</v>
      </c>
      <c r="E13" s="68" t="s">
        <v>71</v>
      </c>
      <c r="F13" s="97" t="s">
        <v>71</v>
      </c>
      <c r="G13" s="97">
        <v>0</v>
      </c>
      <c r="H13" s="97">
        <v>0</v>
      </c>
      <c r="I13" s="97" t="s">
        <v>71</v>
      </c>
      <c r="J13" s="97" t="s">
        <v>71</v>
      </c>
      <c r="K13" s="97">
        <v>0</v>
      </c>
      <c r="L13" s="97">
        <v>0</v>
      </c>
      <c r="M13" s="68" t="s">
        <v>71</v>
      </c>
      <c r="N13" s="68" t="s">
        <v>71</v>
      </c>
      <c r="O13" s="97">
        <v>0</v>
      </c>
      <c r="P13" s="97">
        <v>0</v>
      </c>
      <c r="Q13" s="38" t="s">
        <v>702</v>
      </c>
      <c r="R13" s="37" t="str">
        <f>R12</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4" spans="1:18" ht="90">
      <c r="B14" s="36"/>
      <c r="C14" s="10" t="s">
        <v>82</v>
      </c>
      <c r="D14" s="12" t="s">
        <v>704</v>
      </c>
      <c r="E14" s="68" t="s">
        <v>71</v>
      </c>
      <c r="F14" s="97" t="s">
        <v>71</v>
      </c>
      <c r="G14" s="97">
        <v>8</v>
      </c>
      <c r="H14" s="97">
        <v>0</v>
      </c>
      <c r="I14" s="97" t="s">
        <v>71</v>
      </c>
      <c r="J14" s="97" t="s">
        <v>71</v>
      </c>
      <c r="K14" s="97">
        <v>0</v>
      </c>
      <c r="L14" s="97">
        <v>0</v>
      </c>
      <c r="M14" s="68" t="s">
        <v>71</v>
      </c>
      <c r="N14" s="68" t="s">
        <v>71</v>
      </c>
      <c r="O14" s="97">
        <v>0</v>
      </c>
      <c r="P14" s="97">
        <v>0</v>
      </c>
      <c r="Q14" s="12" t="s">
        <v>705</v>
      </c>
      <c r="R14" s="37" t="str">
        <f>R13</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5" spans="1:18" ht="90">
      <c r="B15" s="36"/>
      <c r="C15" s="10" t="s">
        <v>84</v>
      </c>
      <c r="D15" s="12" t="s">
        <v>707</v>
      </c>
      <c r="E15" s="68" t="s">
        <v>71</v>
      </c>
      <c r="F15" s="97" t="s">
        <v>71</v>
      </c>
      <c r="G15" s="97">
        <v>8</v>
      </c>
      <c r="H15" s="97">
        <v>0</v>
      </c>
      <c r="I15" s="97" t="s">
        <v>71</v>
      </c>
      <c r="J15" s="97" t="s">
        <v>71</v>
      </c>
      <c r="K15" s="97">
        <v>0</v>
      </c>
      <c r="L15" s="97">
        <v>0</v>
      </c>
      <c r="M15" s="68" t="s">
        <v>71</v>
      </c>
      <c r="N15" s="68" t="s">
        <v>71</v>
      </c>
      <c r="O15" s="97">
        <v>0</v>
      </c>
      <c r="P15" s="97">
        <v>0</v>
      </c>
      <c r="Q15" s="12" t="s">
        <v>707</v>
      </c>
      <c r="R15" s="37" t="str">
        <f>R14</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6" spans="1:18" ht="45">
      <c r="A16" s="8" t="s">
        <v>404</v>
      </c>
      <c r="B16" s="36" t="s">
        <v>730</v>
      </c>
      <c r="C16" s="10" t="s">
        <v>167</v>
      </c>
      <c r="D16" s="12" t="s">
        <v>691</v>
      </c>
      <c r="E16" s="68" t="s">
        <v>71</v>
      </c>
      <c r="F16" s="68" t="s">
        <v>71</v>
      </c>
      <c r="G16" s="97">
        <v>0</v>
      </c>
      <c r="H16" s="97">
        <v>0</v>
      </c>
      <c r="I16" s="68" t="s">
        <v>71</v>
      </c>
      <c r="J16" s="68" t="s">
        <v>71</v>
      </c>
      <c r="K16" s="97">
        <v>0</v>
      </c>
      <c r="L16" s="97">
        <v>0</v>
      </c>
      <c r="M16" s="97">
        <v>0</v>
      </c>
      <c r="N16" s="97">
        <v>0</v>
      </c>
      <c r="O16" s="97">
        <v>0</v>
      </c>
      <c r="P16" s="97">
        <v>0</v>
      </c>
      <c r="Q16" s="37" t="s">
        <v>679</v>
      </c>
      <c r="R16" s="77" t="s">
        <v>693</v>
      </c>
    </row>
    <row r="17" spans="1:18" ht="90">
      <c r="B17" s="36"/>
      <c r="C17" s="10" t="s">
        <v>169</v>
      </c>
      <c r="D17" s="12" t="s">
        <v>695</v>
      </c>
      <c r="E17" s="68" t="s">
        <v>71</v>
      </c>
      <c r="F17" s="68" t="s">
        <v>71</v>
      </c>
      <c r="G17" s="97">
        <v>0</v>
      </c>
      <c r="H17" s="97">
        <v>0</v>
      </c>
      <c r="I17" s="68" t="s">
        <v>71</v>
      </c>
      <c r="J17" s="68" t="s">
        <v>71</v>
      </c>
      <c r="K17" s="68">
        <v>0</v>
      </c>
      <c r="L17" s="68">
        <v>0</v>
      </c>
      <c r="M17" s="68" t="s">
        <v>71</v>
      </c>
      <c r="N17" s="68" t="s">
        <v>71</v>
      </c>
      <c r="O17" s="68">
        <v>0</v>
      </c>
      <c r="P17" s="68">
        <v>0</v>
      </c>
      <c r="Q17" s="37" t="s">
        <v>679</v>
      </c>
      <c r="R17" s="37" t="str">
        <f>R15</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8" spans="1:18" ht="117.6" customHeight="1">
      <c r="B18" s="36"/>
      <c r="C18" s="10" t="s">
        <v>171</v>
      </c>
      <c r="D18" s="12" t="s">
        <v>694</v>
      </c>
      <c r="E18" s="68" t="s">
        <v>71</v>
      </c>
      <c r="F18" s="68" t="s">
        <v>71</v>
      </c>
      <c r="G18" s="68" t="s">
        <v>71</v>
      </c>
      <c r="H18" s="68" t="s">
        <v>71</v>
      </c>
      <c r="I18" s="68" t="s">
        <v>71</v>
      </c>
      <c r="J18" s="68" t="s">
        <v>71</v>
      </c>
      <c r="K18" s="68" t="s">
        <v>71</v>
      </c>
      <c r="L18" s="68" t="s">
        <v>71</v>
      </c>
      <c r="M18" s="68" t="s">
        <v>71</v>
      </c>
      <c r="N18" s="68" t="s">
        <v>71</v>
      </c>
      <c r="O18" s="68" t="s">
        <v>71</v>
      </c>
      <c r="P18" s="68" t="s">
        <v>71</v>
      </c>
      <c r="Q18" s="12" t="s">
        <v>681</v>
      </c>
      <c r="R18" s="77" t="s">
        <v>693</v>
      </c>
    </row>
    <row r="19" spans="1:18" ht="90">
      <c r="B19" s="36"/>
      <c r="C19" s="10" t="s">
        <v>173</v>
      </c>
      <c r="D19" s="12" t="s">
        <v>697</v>
      </c>
      <c r="E19" s="68" t="s">
        <v>71</v>
      </c>
      <c r="F19" s="68" t="s">
        <v>71</v>
      </c>
      <c r="G19" s="97">
        <v>0</v>
      </c>
      <c r="H19" s="97">
        <v>0</v>
      </c>
      <c r="I19" s="68" t="s">
        <v>71</v>
      </c>
      <c r="J19" s="68" t="s">
        <v>71</v>
      </c>
      <c r="K19" s="68">
        <v>0</v>
      </c>
      <c r="L19" s="68">
        <v>0</v>
      </c>
      <c r="M19" s="68" t="s">
        <v>71</v>
      </c>
      <c r="N19" s="68" t="s">
        <v>71</v>
      </c>
      <c r="O19" s="68">
        <v>0</v>
      </c>
      <c r="P19" s="68">
        <v>0</v>
      </c>
      <c r="Q19" s="12" t="s">
        <v>681</v>
      </c>
      <c r="R19" s="37" t="str">
        <f>R17</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0" spans="1:18" ht="90">
      <c r="B20" s="36"/>
      <c r="C20" s="10" t="s">
        <v>346</v>
      </c>
      <c r="D20" s="12" t="s">
        <v>699</v>
      </c>
      <c r="E20" s="68" t="s">
        <v>71</v>
      </c>
      <c r="F20" s="68" t="s">
        <v>71</v>
      </c>
      <c r="G20" s="97">
        <v>0</v>
      </c>
      <c r="H20" s="97">
        <v>0</v>
      </c>
      <c r="I20" s="68" t="s">
        <v>71</v>
      </c>
      <c r="J20" s="68" t="s">
        <v>71</v>
      </c>
      <c r="K20" s="68">
        <v>0</v>
      </c>
      <c r="L20" s="68">
        <v>0</v>
      </c>
      <c r="M20" s="68" t="s">
        <v>71</v>
      </c>
      <c r="N20" s="68" t="s">
        <v>71</v>
      </c>
      <c r="O20" s="68">
        <v>0</v>
      </c>
      <c r="P20" s="68">
        <v>0</v>
      </c>
      <c r="Q20" s="12" t="s">
        <v>700</v>
      </c>
      <c r="R20" s="37" t="str">
        <f>R19</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1" spans="1:18" ht="90">
      <c r="B21" s="36"/>
      <c r="C21" s="10" t="s">
        <v>420</v>
      </c>
      <c r="D21" s="12" t="s">
        <v>702</v>
      </c>
      <c r="E21" s="68" t="s">
        <v>71</v>
      </c>
      <c r="F21" s="68" t="s">
        <v>71</v>
      </c>
      <c r="G21" s="68">
        <v>0</v>
      </c>
      <c r="H21" s="68">
        <v>0</v>
      </c>
      <c r="I21" s="68" t="s">
        <v>71</v>
      </c>
      <c r="J21" s="68" t="s">
        <v>71</v>
      </c>
      <c r="K21" s="68">
        <v>0</v>
      </c>
      <c r="L21" s="68">
        <v>0</v>
      </c>
      <c r="M21" s="68" t="s">
        <v>71</v>
      </c>
      <c r="N21" s="68" t="s">
        <v>71</v>
      </c>
      <c r="O21" s="68">
        <v>0</v>
      </c>
      <c r="P21" s="68">
        <v>0</v>
      </c>
      <c r="Q21" s="38" t="s">
        <v>702</v>
      </c>
      <c r="R21" s="37" t="str">
        <f>R20</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2" spans="1:18" ht="90">
      <c r="B22" s="36"/>
      <c r="C22" s="10" t="s">
        <v>422</v>
      </c>
      <c r="D22" s="12" t="s">
        <v>704</v>
      </c>
      <c r="E22" s="68" t="s">
        <v>71</v>
      </c>
      <c r="F22" s="68">
        <v>8</v>
      </c>
      <c r="G22" s="68">
        <v>0</v>
      </c>
      <c r="H22" s="68">
        <v>0</v>
      </c>
      <c r="I22" s="68" t="s">
        <v>71</v>
      </c>
      <c r="J22" s="68" t="s">
        <v>71</v>
      </c>
      <c r="K22" s="68">
        <v>1</v>
      </c>
      <c r="L22" s="68">
        <v>1</v>
      </c>
      <c r="M22" s="68">
        <v>1</v>
      </c>
      <c r="N22" s="68" t="s">
        <v>71</v>
      </c>
      <c r="O22" s="68">
        <v>0</v>
      </c>
      <c r="P22" s="68">
        <v>0</v>
      </c>
      <c r="Q22" s="12" t="s">
        <v>705</v>
      </c>
      <c r="R22" s="37" t="str">
        <f>R21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3" spans="1:18" ht="90">
      <c r="B23" s="36"/>
      <c r="C23" s="10" t="s">
        <v>424</v>
      </c>
      <c r="D23" s="12" t="s">
        <v>707</v>
      </c>
      <c r="E23" s="68" t="s">
        <v>71</v>
      </c>
      <c r="F23" s="68">
        <v>8</v>
      </c>
      <c r="G23" s="68">
        <v>0</v>
      </c>
      <c r="H23" s="68">
        <v>0</v>
      </c>
      <c r="I23" s="68" t="s">
        <v>71</v>
      </c>
      <c r="J23" s="68" t="s">
        <v>71</v>
      </c>
      <c r="K23" s="68">
        <v>1</v>
      </c>
      <c r="L23" s="68">
        <v>1</v>
      </c>
      <c r="M23" s="68">
        <v>1</v>
      </c>
      <c r="N23" s="68" t="s">
        <v>71</v>
      </c>
      <c r="O23" s="68">
        <v>0</v>
      </c>
      <c r="P23" s="68">
        <v>0</v>
      </c>
      <c r="Q23" s="12" t="s">
        <v>707</v>
      </c>
      <c r="R23" s="37" t="str">
        <f>R22</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4" spans="1:18" ht="45">
      <c r="A24" s="8" t="s">
        <v>404</v>
      </c>
      <c r="B24" s="36" t="s">
        <v>731</v>
      </c>
      <c r="C24" s="10" t="s">
        <v>147</v>
      </c>
      <c r="D24" s="12" t="s">
        <v>691</v>
      </c>
      <c r="E24" s="68" t="s">
        <v>71</v>
      </c>
      <c r="F24" s="68" t="s">
        <v>71</v>
      </c>
      <c r="G24" s="68" t="s">
        <v>71</v>
      </c>
      <c r="H24" s="68" t="s">
        <v>71</v>
      </c>
      <c r="I24" s="68" t="s">
        <v>71</v>
      </c>
      <c r="J24" s="68" t="s">
        <v>71</v>
      </c>
      <c r="K24" s="68" t="s">
        <v>71</v>
      </c>
      <c r="L24" s="68" t="s">
        <v>71</v>
      </c>
      <c r="M24" s="68" t="s">
        <v>71</v>
      </c>
      <c r="N24" s="68" t="s">
        <v>71</v>
      </c>
      <c r="O24" s="68" t="s">
        <v>71</v>
      </c>
      <c r="P24" s="68" t="s">
        <v>71</v>
      </c>
      <c r="Q24" s="37" t="s">
        <v>679</v>
      </c>
      <c r="R24" s="77" t="s">
        <v>693</v>
      </c>
    </row>
    <row r="25" spans="1:18" ht="90">
      <c r="B25" s="36"/>
      <c r="C25" s="10" t="s">
        <v>150</v>
      </c>
      <c r="D25" s="12" t="s">
        <v>695</v>
      </c>
      <c r="E25" s="68" t="s">
        <v>71</v>
      </c>
      <c r="F25" s="68" t="s">
        <v>71</v>
      </c>
      <c r="G25" s="68" t="s">
        <v>71</v>
      </c>
      <c r="H25" s="68" t="s">
        <v>71</v>
      </c>
      <c r="I25" s="68" t="s">
        <v>71</v>
      </c>
      <c r="J25" s="68" t="s">
        <v>71</v>
      </c>
      <c r="K25" s="68" t="s">
        <v>71</v>
      </c>
      <c r="L25" s="68" t="s">
        <v>71</v>
      </c>
      <c r="M25" s="68" t="s">
        <v>71</v>
      </c>
      <c r="N25" s="68" t="s">
        <v>71</v>
      </c>
      <c r="O25" s="68" t="s">
        <v>71</v>
      </c>
      <c r="P25" s="68" t="s">
        <v>71</v>
      </c>
      <c r="Q25" s="37" t="s">
        <v>679</v>
      </c>
      <c r="R25" s="37" t="str">
        <f>R23</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6" spans="1:18" ht="114.6" customHeight="1">
      <c r="B26" s="36"/>
      <c r="C26" s="10" t="s">
        <v>153</v>
      </c>
      <c r="D26" s="12" t="s">
        <v>694</v>
      </c>
      <c r="E26" s="68" t="s">
        <v>71</v>
      </c>
      <c r="F26" s="68" t="s">
        <v>71</v>
      </c>
      <c r="G26" s="68" t="s">
        <v>71</v>
      </c>
      <c r="H26" s="68" t="s">
        <v>71</v>
      </c>
      <c r="I26" s="68" t="s">
        <v>71</v>
      </c>
      <c r="J26" s="68" t="s">
        <v>71</v>
      </c>
      <c r="K26" s="68" t="s">
        <v>71</v>
      </c>
      <c r="L26" s="68" t="s">
        <v>71</v>
      </c>
      <c r="M26" s="68" t="s">
        <v>71</v>
      </c>
      <c r="N26" s="68" t="s">
        <v>71</v>
      </c>
      <c r="O26" s="68" t="s">
        <v>71</v>
      </c>
      <c r="P26" s="68" t="s">
        <v>71</v>
      </c>
      <c r="Q26" s="12" t="s">
        <v>681</v>
      </c>
      <c r="R26" s="77" t="s">
        <v>693</v>
      </c>
    </row>
    <row r="27" spans="1:18" ht="90">
      <c r="B27" s="36"/>
      <c r="C27" s="10" t="s">
        <v>352</v>
      </c>
      <c r="D27" s="12" t="s">
        <v>697</v>
      </c>
      <c r="E27" s="68" t="s">
        <v>71</v>
      </c>
      <c r="F27" s="68" t="s">
        <v>71</v>
      </c>
      <c r="G27" s="68" t="s">
        <v>71</v>
      </c>
      <c r="H27" s="68" t="s">
        <v>71</v>
      </c>
      <c r="I27" s="68" t="s">
        <v>71</v>
      </c>
      <c r="J27" s="68" t="s">
        <v>71</v>
      </c>
      <c r="K27" s="68" t="s">
        <v>71</v>
      </c>
      <c r="L27" s="68" t="s">
        <v>71</v>
      </c>
      <c r="M27" s="68" t="s">
        <v>71</v>
      </c>
      <c r="N27" s="68" t="s">
        <v>71</v>
      </c>
      <c r="O27" s="68" t="s">
        <v>71</v>
      </c>
      <c r="P27" s="68" t="s">
        <v>71</v>
      </c>
      <c r="Q27" s="12" t="s">
        <v>681</v>
      </c>
      <c r="R27" s="37" t="str">
        <f>R25</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8" spans="1:18" ht="90">
      <c r="B28" s="36"/>
      <c r="C28" s="10" t="s">
        <v>354</v>
      </c>
      <c r="D28" s="12" t="s">
        <v>699</v>
      </c>
      <c r="E28" s="68" t="s">
        <v>71</v>
      </c>
      <c r="F28" s="68" t="s">
        <v>71</v>
      </c>
      <c r="G28" s="68" t="s">
        <v>71</v>
      </c>
      <c r="H28" s="68" t="s">
        <v>71</v>
      </c>
      <c r="I28" s="68" t="s">
        <v>71</v>
      </c>
      <c r="J28" s="68" t="s">
        <v>71</v>
      </c>
      <c r="K28" s="68" t="s">
        <v>71</v>
      </c>
      <c r="L28" s="68" t="s">
        <v>71</v>
      </c>
      <c r="M28" s="68" t="s">
        <v>71</v>
      </c>
      <c r="N28" s="68" t="s">
        <v>71</v>
      </c>
      <c r="O28" s="68" t="s">
        <v>71</v>
      </c>
      <c r="P28" s="68" t="s">
        <v>71</v>
      </c>
      <c r="Q28" s="12" t="s">
        <v>700</v>
      </c>
      <c r="R28" s="37" t="str">
        <f>R27</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9" spans="1:18" ht="90">
      <c r="B29" s="36"/>
      <c r="C29" s="10" t="s">
        <v>712</v>
      </c>
      <c r="D29" s="12" t="s">
        <v>702</v>
      </c>
      <c r="E29" s="68" t="s">
        <v>71</v>
      </c>
      <c r="F29" s="68" t="s">
        <v>71</v>
      </c>
      <c r="G29" s="68" t="s">
        <v>71</v>
      </c>
      <c r="H29" s="68" t="s">
        <v>71</v>
      </c>
      <c r="I29" s="68" t="s">
        <v>71</v>
      </c>
      <c r="J29" s="68" t="s">
        <v>71</v>
      </c>
      <c r="K29" s="68" t="s">
        <v>71</v>
      </c>
      <c r="L29" s="68" t="s">
        <v>71</v>
      </c>
      <c r="M29" s="68" t="s">
        <v>71</v>
      </c>
      <c r="N29" s="68" t="s">
        <v>71</v>
      </c>
      <c r="O29" s="68" t="s">
        <v>71</v>
      </c>
      <c r="P29" s="68" t="s">
        <v>71</v>
      </c>
      <c r="Q29" s="38" t="s">
        <v>702</v>
      </c>
      <c r="R29" s="37" t="str">
        <f>R28</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30" spans="1:18" ht="90">
      <c r="B30" s="36"/>
      <c r="C30" s="10" t="s">
        <v>713</v>
      </c>
      <c r="D30" s="12" t="s">
        <v>704</v>
      </c>
      <c r="E30" s="68" t="s">
        <v>71</v>
      </c>
      <c r="F30" s="68" t="s">
        <v>71</v>
      </c>
      <c r="G30" s="68" t="s">
        <v>71</v>
      </c>
      <c r="H30" s="68" t="s">
        <v>71</v>
      </c>
      <c r="I30" s="68" t="s">
        <v>71</v>
      </c>
      <c r="J30" s="68" t="s">
        <v>71</v>
      </c>
      <c r="K30" s="68" t="s">
        <v>71</v>
      </c>
      <c r="L30" s="68" t="s">
        <v>71</v>
      </c>
      <c r="M30" s="68" t="s">
        <v>71</v>
      </c>
      <c r="N30" s="68" t="s">
        <v>71</v>
      </c>
      <c r="O30" s="68" t="s">
        <v>71</v>
      </c>
      <c r="P30" s="68" t="s">
        <v>71</v>
      </c>
      <c r="Q30" s="12" t="s">
        <v>705</v>
      </c>
      <c r="R30" s="37" t="str">
        <f>R29</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31" spans="1:18" ht="90">
      <c r="B31" s="36"/>
      <c r="C31" s="10" t="s">
        <v>714</v>
      </c>
      <c r="D31" s="12" t="s">
        <v>707</v>
      </c>
      <c r="E31" s="68" t="s">
        <v>71</v>
      </c>
      <c r="F31" s="68" t="s">
        <v>71</v>
      </c>
      <c r="G31" s="68" t="s">
        <v>71</v>
      </c>
      <c r="H31" s="68" t="s">
        <v>71</v>
      </c>
      <c r="I31" s="68" t="s">
        <v>71</v>
      </c>
      <c r="J31" s="68" t="s">
        <v>71</v>
      </c>
      <c r="K31" s="68" t="s">
        <v>71</v>
      </c>
      <c r="L31" s="68" t="s">
        <v>71</v>
      </c>
      <c r="M31" s="68" t="s">
        <v>71</v>
      </c>
      <c r="N31" s="68" t="s">
        <v>71</v>
      </c>
      <c r="O31" s="68" t="s">
        <v>71</v>
      </c>
      <c r="P31" s="68" t="s">
        <v>71</v>
      </c>
      <c r="Q31" s="12" t="s">
        <v>707</v>
      </c>
      <c r="R31" s="37" t="str">
        <f>R30</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sheetData>
  <dataValidations count="1">
    <dataValidation type="custom" operator="greaterThanOrEqual" allowBlank="1" showInputMessage="1" showErrorMessage="1" error="This cell only accepts a number of &quot;NA&quot;_x000a_" sqref="E8:P31" xr:uid="{00000000-0002-0000-0A00-000000000000}">
      <formula1>OR(AND(ISNUMBER(E8), E8&gt;=0), E8 ="NA")</formula1>
    </dataValidation>
  </dataValidations>
  <pageMargins left="0.7" right="0.7" top="0.75" bottom="0.75" header="0.3" footer="0.3"/>
  <pageSetup paperSize="5" scale="3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31"/>
  <sheetViews>
    <sheetView view="pageBreakPreview" topLeftCell="D1" zoomScale="60" zoomScaleNormal="100" zoomScalePageLayoutView="70" workbookViewId="0">
      <pane ySplit="7" topLeftCell="A8" activePane="bottomLeft" state="frozen"/>
      <selection pane="bottomLeft" activeCell="R32" sqref="R32"/>
    </sheetView>
  </sheetViews>
  <sheetFormatPr defaultColWidth="9.140625" defaultRowHeight="15"/>
  <cols>
    <col min="1" max="1" width="5.5703125" style="8" customWidth="1"/>
    <col min="2" max="2" width="37.140625" style="1" customWidth="1"/>
    <col min="3" max="3" width="10.7109375" style="8" bestFit="1" customWidth="1"/>
    <col min="4" max="4" width="91" style="8" customWidth="1"/>
    <col min="5" max="12" width="15.42578125" style="8" customWidth="1"/>
    <col min="13" max="13" width="9.42578125" style="8" customWidth="1"/>
    <col min="14" max="14" width="11.28515625" style="8" customWidth="1"/>
    <col min="15" max="15" width="13" style="8" customWidth="1"/>
    <col min="16" max="16" width="10.42578125" style="8" bestFit="1" customWidth="1"/>
    <col min="17" max="17" width="29.28515625" style="1" customWidth="1"/>
    <col min="18" max="18" width="142" style="8" customWidth="1"/>
    <col min="19" max="16384" width="9.140625" style="8"/>
  </cols>
  <sheetData>
    <row r="1" spans="1:18" ht="15.75" thickBot="1"/>
    <row r="2" spans="1:18">
      <c r="B2" s="14" t="s">
        <v>48</v>
      </c>
      <c r="C2" s="17" t="str">
        <f>IF('Quarterly Submission Guide'!$D$20 = "", "",'Quarterly Submission Guide'!$D$20)</f>
        <v>Bear Valley Electric Service, Inc.</v>
      </c>
      <c r="D2" s="8" t="s">
        <v>55</v>
      </c>
    </row>
    <row r="3" spans="1:18">
      <c r="B3" s="15" t="s">
        <v>56</v>
      </c>
      <c r="C3" s="42">
        <v>10</v>
      </c>
      <c r="D3" s="2" t="s">
        <v>57</v>
      </c>
    </row>
    <row r="4" spans="1:18" ht="15.75" thickBot="1">
      <c r="B4" s="16" t="s">
        <v>54</v>
      </c>
      <c r="C4" s="28">
        <v>44582</v>
      </c>
      <c r="D4" s="1" t="s">
        <v>732</v>
      </c>
    </row>
    <row r="5" spans="1:18">
      <c r="D5" t="s">
        <v>733</v>
      </c>
      <c r="E5" s="40" t="s">
        <v>725</v>
      </c>
      <c r="F5" s="40"/>
      <c r="G5" s="40"/>
      <c r="H5" s="40"/>
      <c r="I5" s="40"/>
      <c r="J5" s="40"/>
      <c r="K5" s="40"/>
      <c r="L5" s="40"/>
      <c r="M5" s="41" t="s">
        <v>726</v>
      </c>
      <c r="N5" s="41"/>
      <c r="O5" s="41"/>
      <c r="P5" s="41"/>
    </row>
    <row r="6" spans="1:18" ht="18" customHeight="1">
      <c r="B6" s="3" t="s">
        <v>734</v>
      </c>
      <c r="C6" s="2"/>
      <c r="D6" s="2"/>
      <c r="E6" s="2" t="s">
        <v>654</v>
      </c>
      <c r="F6" s="2" t="s">
        <v>655</v>
      </c>
      <c r="G6" s="2" t="s">
        <v>656</v>
      </c>
      <c r="H6" s="2" t="s">
        <v>657</v>
      </c>
      <c r="I6" s="2" t="s">
        <v>654</v>
      </c>
      <c r="J6" s="2" t="s">
        <v>655</v>
      </c>
      <c r="K6" s="2" t="s">
        <v>656</v>
      </c>
      <c r="L6" s="2" t="s">
        <v>657</v>
      </c>
      <c r="M6" s="2" t="s">
        <v>654</v>
      </c>
      <c r="N6" s="2" t="s">
        <v>655</v>
      </c>
      <c r="O6" s="2" t="s">
        <v>656</v>
      </c>
      <c r="P6" s="2" t="s">
        <v>657</v>
      </c>
      <c r="Q6" s="7"/>
      <c r="R6" s="2"/>
    </row>
    <row r="7" spans="1:18">
      <c r="B7" s="5" t="s">
        <v>60</v>
      </c>
      <c r="C7" s="6" t="s">
        <v>61</v>
      </c>
      <c r="D7" s="6" t="s">
        <v>157</v>
      </c>
      <c r="E7" s="6">
        <v>2020</v>
      </c>
      <c r="F7" s="6">
        <v>2020</v>
      </c>
      <c r="G7" s="6">
        <v>2020</v>
      </c>
      <c r="H7" s="6">
        <v>2020</v>
      </c>
      <c r="I7" s="6">
        <v>2021</v>
      </c>
      <c r="J7" s="6">
        <v>2021</v>
      </c>
      <c r="K7" s="6">
        <v>2021</v>
      </c>
      <c r="L7" s="6">
        <v>2021</v>
      </c>
      <c r="M7" s="6">
        <v>2022</v>
      </c>
      <c r="N7" s="6">
        <v>2022</v>
      </c>
      <c r="O7" s="6">
        <v>2022</v>
      </c>
      <c r="P7" s="6">
        <v>2022</v>
      </c>
      <c r="Q7" s="5" t="s">
        <v>63</v>
      </c>
      <c r="R7" s="6" t="s">
        <v>64</v>
      </c>
    </row>
    <row r="8" spans="1:18" ht="30">
      <c r="A8" s="8" t="s">
        <v>404</v>
      </c>
      <c r="B8" s="35" t="s">
        <v>735</v>
      </c>
      <c r="C8" s="9" t="s">
        <v>66</v>
      </c>
      <c r="D8" s="12" t="s">
        <v>736</v>
      </c>
      <c r="E8" s="66" t="s">
        <v>71</v>
      </c>
      <c r="F8" s="67" t="s">
        <v>71</v>
      </c>
      <c r="G8" s="67" t="s">
        <v>71</v>
      </c>
      <c r="H8" s="67" t="s">
        <v>71</v>
      </c>
      <c r="I8" s="67" t="s">
        <v>71</v>
      </c>
      <c r="J8" s="67" t="s">
        <v>71</v>
      </c>
      <c r="K8" s="67" t="s">
        <v>71</v>
      </c>
      <c r="L8" s="67" t="s">
        <v>71</v>
      </c>
      <c r="M8" s="67" t="s">
        <v>71</v>
      </c>
      <c r="N8" s="67" t="s">
        <v>71</v>
      </c>
      <c r="O8" s="66" t="s">
        <v>71</v>
      </c>
      <c r="P8" s="66" t="s">
        <v>71</v>
      </c>
      <c r="Q8" s="37" t="s">
        <v>679</v>
      </c>
      <c r="R8" s="37" t="s">
        <v>693</v>
      </c>
    </row>
    <row r="9" spans="1:18" ht="75">
      <c r="B9" s="39"/>
      <c r="C9" s="10" t="s">
        <v>69</v>
      </c>
      <c r="D9" s="12" t="s">
        <v>737</v>
      </c>
      <c r="E9" s="67" t="s">
        <v>71</v>
      </c>
      <c r="F9" s="67" t="s">
        <v>71</v>
      </c>
      <c r="G9" s="67">
        <v>0</v>
      </c>
      <c r="H9" s="67">
        <v>0</v>
      </c>
      <c r="I9" s="67" t="s">
        <v>71</v>
      </c>
      <c r="J9" s="67" t="s">
        <v>71</v>
      </c>
      <c r="K9" s="67">
        <v>6.87</v>
      </c>
      <c r="L9" s="67">
        <v>0</v>
      </c>
      <c r="M9" s="67">
        <v>0</v>
      </c>
      <c r="N9" s="67">
        <v>0</v>
      </c>
      <c r="O9" s="67">
        <v>0</v>
      </c>
      <c r="P9" s="67">
        <v>0</v>
      </c>
      <c r="Q9" s="37" t="s">
        <v>679</v>
      </c>
      <c r="R9" s="37" t="s">
        <v>729</v>
      </c>
    </row>
    <row r="10" spans="1:18">
      <c r="B10" s="36"/>
      <c r="C10" s="10" t="s">
        <v>73</v>
      </c>
      <c r="D10" s="12" t="s">
        <v>738</v>
      </c>
      <c r="E10" s="67" t="s">
        <v>71</v>
      </c>
      <c r="F10" s="67" t="s">
        <v>71</v>
      </c>
      <c r="G10" s="67" t="s">
        <v>71</v>
      </c>
      <c r="H10" s="67" t="s">
        <v>71</v>
      </c>
      <c r="I10" s="67" t="s">
        <v>71</v>
      </c>
      <c r="J10" s="67" t="s">
        <v>71</v>
      </c>
      <c r="K10" s="67" t="s">
        <v>71</v>
      </c>
      <c r="L10" s="67" t="s">
        <v>71</v>
      </c>
      <c r="M10" s="67" t="s">
        <v>71</v>
      </c>
      <c r="N10" s="67" t="s">
        <v>71</v>
      </c>
      <c r="O10" s="67" t="s">
        <v>71</v>
      </c>
      <c r="P10" s="67" t="s">
        <v>71</v>
      </c>
      <c r="Q10" s="12" t="s">
        <v>681</v>
      </c>
      <c r="R10" s="37" t="s">
        <v>693</v>
      </c>
    </row>
    <row r="11" spans="1:18" ht="75">
      <c r="B11" s="36"/>
      <c r="C11" s="10" t="s">
        <v>75</v>
      </c>
      <c r="D11" s="12" t="s">
        <v>739</v>
      </c>
      <c r="E11" s="67" t="s">
        <v>71</v>
      </c>
      <c r="F11" s="67" t="s">
        <v>71</v>
      </c>
      <c r="G11" s="67">
        <v>0</v>
      </c>
      <c r="H11" s="67">
        <v>0</v>
      </c>
      <c r="I11" s="67" t="s">
        <v>71</v>
      </c>
      <c r="J11" s="67" t="s">
        <v>71</v>
      </c>
      <c r="K11" s="67">
        <v>6.87</v>
      </c>
      <c r="L11" s="67">
        <v>0</v>
      </c>
      <c r="M11" s="67">
        <v>0</v>
      </c>
      <c r="N11" s="67">
        <v>0</v>
      </c>
      <c r="O11" s="67">
        <v>0</v>
      </c>
      <c r="P11" s="67">
        <v>0</v>
      </c>
      <c r="Q11" s="37" t="s">
        <v>681</v>
      </c>
      <c r="R11" s="37" t="str">
        <f>R9</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2" spans="1:18" ht="75">
      <c r="B12" s="36"/>
      <c r="C12" s="10" t="s">
        <v>78</v>
      </c>
      <c r="D12" s="12" t="s">
        <v>740</v>
      </c>
      <c r="E12" s="67" t="s">
        <v>71</v>
      </c>
      <c r="F12" s="67" t="s">
        <v>71</v>
      </c>
      <c r="G12" s="67">
        <v>1</v>
      </c>
      <c r="H12" s="67">
        <v>0</v>
      </c>
      <c r="I12" s="67" t="s">
        <v>71</v>
      </c>
      <c r="J12" s="67" t="s">
        <v>71</v>
      </c>
      <c r="K12" s="67">
        <v>0</v>
      </c>
      <c r="L12" s="67">
        <v>0</v>
      </c>
      <c r="M12" s="67">
        <v>0</v>
      </c>
      <c r="N12" s="67">
        <v>0</v>
      </c>
      <c r="O12" s="67">
        <v>0</v>
      </c>
      <c r="P12" s="67">
        <v>0</v>
      </c>
      <c r="Q12" s="12" t="s">
        <v>700</v>
      </c>
      <c r="R12" s="37" t="str">
        <f>R11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3" spans="1:18" ht="75">
      <c r="B13" s="36"/>
      <c r="C13" s="10" t="s">
        <v>80</v>
      </c>
      <c r="D13" s="38" t="s">
        <v>741</v>
      </c>
      <c r="E13" s="67" t="s">
        <v>71</v>
      </c>
      <c r="F13" s="67" t="s">
        <v>71</v>
      </c>
      <c r="G13" s="67">
        <v>1</v>
      </c>
      <c r="H13" s="67">
        <v>0</v>
      </c>
      <c r="I13" s="67" t="s">
        <v>71</v>
      </c>
      <c r="J13" s="67" t="s">
        <v>71</v>
      </c>
      <c r="K13" s="67">
        <v>0</v>
      </c>
      <c r="L13" s="67">
        <v>0</v>
      </c>
      <c r="M13" s="67">
        <v>0</v>
      </c>
      <c r="N13" s="67">
        <v>0</v>
      </c>
      <c r="O13" s="67">
        <v>0</v>
      </c>
      <c r="P13" s="67">
        <v>0</v>
      </c>
      <c r="Q13" s="38" t="s">
        <v>702</v>
      </c>
      <c r="R13" s="37" t="str">
        <f>R12</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4" spans="1:18" ht="75">
      <c r="B14" s="36"/>
      <c r="C14" s="10" t="s">
        <v>82</v>
      </c>
      <c r="D14" s="38" t="s">
        <v>742</v>
      </c>
      <c r="E14" s="67" t="s">
        <v>71</v>
      </c>
      <c r="F14" s="67" t="s">
        <v>71</v>
      </c>
      <c r="G14" s="67">
        <v>0</v>
      </c>
      <c r="H14" s="67">
        <v>0</v>
      </c>
      <c r="I14" s="67" t="s">
        <v>71</v>
      </c>
      <c r="J14" s="67" t="s">
        <v>71</v>
      </c>
      <c r="K14" s="67">
        <v>0</v>
      </c>
      <c r="L14" s="67">
        <v>0</v>
      </c>
      <c r="M14" s="67">
        <v>0</v>
      </c>
      <c r="N14" s="67">
        <v>0</v>
      </c>
      <c r="O14" s="67">
        <v>0</v>
      </c>
      <c r="P14" s="67">
        <v>0</v>
      </c>
      <c r="Q14" s="38" t="s">
        <v>705</v>
      </c>
      <c r="R14" s="37" t="str">
        <f>R13</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5" spans="1:18" ht="75">
      <c r="B15" s="36"/>
      <c r="C15" s="10" t="s">
        <v>84</v>
      </c>
      <c r="D15" s="38" t="s">
        <v>743</v>
      </c>
      <c r="E15" s="67" t="s">
        <v>71</v>
      </c>
      <c r="F15" s="67" t="s">
        <v>71</v>
      </c>
      <c r="G15" s="67">
        <v>0</v>
      </c>
      <c r="H15" s="67">
        <v>0</v>
      </c>
      <c r="I15" s="67" t="s">
        <v>71</v>
      </c>
      <c r="J15" s="67" t="s">
        <v>71</v>
      </c>
      <c r="K15" s="67">
        <v>0</v>
      </c>
      <c r="L15" s="67">
        <v>0</v>
      </c>
      <c r="M15" s="67">
        <v>0</v>
      </c>
      <c r="N15" s="67">
        <v>0</v>
      </c>
      <c r="O15" s="67">
        <v>0</v>
      </c>
      <c r="P15" s="67">
        <v>0</v>
      </c>
      <c r="Q15" s="12" t="s">
        <v>707</v>
      </c>
      <c r="R15" s="37" t="str">
        <f>R14</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6" spans="1:18" ht="30">
      <c r="A16" s="8" t="s">
        <v>404</v>
      </c>
      <c r="B16" s="36" t="s">
        <v>744</v>
      </c>
      <c r="C16" s="10" t="s">
        <v>167</v>
      </c>
      <c r="D16" s="12" t="s">
        <v>736</v>
      </c>
      <c r="E16" s="67" t="s">
        <v>71</v>
      </c>
      <c r="F16" s="67" t="s">
        <v>71</v>
      </c>
      <c r="G16" s="67" t="s">
        <v>71</v>
      </c>
      <c r="H16" s="67" t="s">
        <v>71</v>
      </c>
      <c r="I16" s="67" t="s">
        <v>71</v>
      </c>
      <c r="J16" s="67" t="s">
        <v>71</v>
      </c>
      <c r="K16" s="67" t="s">
        <v>71</v>
      </c>
      <c r="L16" s="67" t="s">
        <v>71</v>
      </c>
      <c r="M16" s="67" t="s">
        <v>71</v>
      </c>
      <c r="N16" s="67" t="s">
        <v>71</v>
      </c>
      <c r="O16" s="67" t="s">
        <v>71</v>
      </c>
      <c r="P16" s="67" t="s">
        <v>71</v>
      </c>
      <c r="Q16" s="37" t="s">
        <v>679</v>
      </c>
      <c r="R16" s="37" t="s">
        <v>693</v>
      </c>
    </row>
    <row r="17" spans="1:18" ht="75">
      <c r="B17" s="36"/>
      <c r="C17" s="10" t="s">
        <v>169</v>
      </c>
      <c r="D17" s="12" t="s">
        <v>737</v>
      </c>
      <c r="E17" s="67" t="s">
        <v>71</v>
      </c>
      <c r="F17" s="67" t="s">
        <v>71</v>
      </c>
      <c r="G17" s="67">
        <v>7.8</v>
      </c>
      <c r="H17" s="67">
        <v>0</v>
      </c>
      <c r="I17" s="67" t="s">
        <v>71</v>
      </c>
      <c r="J17" s="67" t="s">
        <v>71</v>
      </c>
      <c r="K17" s="67">
        <v>5.81</v>
      </c>
      <c r="L17" s="67">
        <v>0</v>
      </c>
      <c r="M17" s="67" t="s">
        <v>71</v>
      </c>
      <c r="N17" s="67" t="s">
        <v>71</v>
      </c>
      <c r="O17" s="67">
        <v>12.9</v>
      </c>
      <c r="P17" s="67">
        <v>0</v>
      </c>
      <c r="Q17" s="37" t="s">
        <v>679</v>
      </c>
      <c r="R17" s="37" t="str">
        <f>R15</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18" spans="1:18">
      <c r="B18" s="36"/>
      <c r="C18" s="10" t="s">
        <v>171</v>
      </c>
      <c r="D18" s="12" t="s">
        <v>738</v>
      </c>
      <c r="E18" s="67" t="s">
        <v>71</v>
      </c>
      <c r="F18" s="67" t="s">
        <v>71</v>
      </c>
      <c r="G18" s="67" t="s">
        <v>71</v>
      </c>
      <c r="H18" s="67" t="s">
        <v>71</v>
      </c>
      <c r="I18" s="67" t="s">
        <v>71</v>
      </c>
      <c r="J18" s="67" t="s">
        <v>71</v>
      </c>
      <c r="K18" s="67" t="s">
        <v>71</v>
      </c>
      <c r="L18" s="67" t="s">
        <v>71</v>
      </c>
      <c r="M18" s="67" t="s">
        <v>71</v>
      </c>
      <c r="N18" s="67" t="s">
        <v>71</v>
      </c>
      <c r="O18" s="67" t="s">
        <v>71</v>
      </c>
      <c r="P18" s="67" t="s">
        <v>71</v>
      </c>
      <c r="Q18" s="12" t="s">
        <v>681</v>
      </c>
      <c r="R18" s="37" t="s">
        <v>693</v>
      </c>
    </row>
    <row r="19" spans="1:18" ht="75">
      <c r="B19" s="36"/>
      <c r="C19" s="10" t="s">
        <v>173</v>
      </c>
      <c r="D19" s="12" t="s">
        <v>739</v>
      </c>
      <c r="E19" s="67" t="s">
        <v>71</v>
      </c>
      <c r="F19" s="67" t="s">
        <v>71</v>
      </c>
      <c r="G19" s="67">
        <v>7.8</v>
      </c>
      <c r="H19" s="67">
        <v>0</v>
      </c>
      <c r="I19" s="67" t="s">
        <v>71</v>
      </c>
      <c r="J19" s="67" t="s">
        <v>71</v>
      </c>
      <c r="K19" s="67">
        <v>5.81</v>
      </c>
      <c r="L19" s="67">
        <v>0</v>
      </c>
      <c r="M19" s="67" t="s">
        <v>71</v>
      </c>
      <c r="N19" s="67" t="s">
        <v>71</v>
      </c>
      <c r="O19" s="67">
        <v>12.9</v>
      </c>
      <c r="P19" s="67">
        <v>0</v>
      </c>
      <c r="Q19" s="12" t="s">
        <v>681</v>
      </c>
      <c r="R19" s="37" t="str">
        <f>R17</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0" spans="1:18" ht="75">
      <c r="B20" s="36"/>
      <c r="C20" s="10" t="s">
        <v>346</v>
      </c>
      <c r="D20" s="12" t="s">
        <v>740</v>
      </c>
      <c r="E20" s="67" t="s">
        <v>71</v>
      </c>
      <c r="F20" s="67" t="s">
        <v>71</v>
      </c>
      <c r="G20" s="67">
        <v>1</v>
      </c>
      <c r="H20" s="67">
        <v>0</v>
      </c>
      <c r="I20" s="67" t="s">
        <v>71</v>
      </c>
      <c r="J20" s="67" t="s">
        <v>71</v>
      </c>
      <c r="K20" s="67">
        <v>1</v>
      </c>
      <c r="L20" s="67">
        <v>0</v>
      </c>
      <c r="M20" s="67" t="s">
        <v>71</v>
      </c>
      <c r="N20" s="67" t="s">
        <v>71</v>
      </c>
      <c r="O20" s="67">
        <v>0</v>
      </c>
      <c r="P20" s="67">
        <v>0</v>
      </c>
      <c r="Q20" s="38" t="s">
        <v>700</v>
      </c>
      <c r="R20" s="37" t="str">
        <f>R19</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1" spans="1:18" ht="75">
      <c r="B21" s="36"/>
      <c r="C21" s="10" t="s">
        <v>420</v>
      </c>
      <c r="D21" s="12" t="s">
        <v>741</v>
      </c>
      <c r="E21" s="67" t="s">
        <v>71</v>
      </c>
      <c r="F21" s="67" t="s">
        <v>71</v>
      </c>
      <c r="G21" s="67">
        <v>1</v>
      </c>
      <c r="H21" s="67">
        <v>0</v>
      </c>
      <c r="I21" s="67" t="s">
        <v>71</v>
      </c>
      <c r="J21" s="67" t="s">
        <v>71</v>
      </c>
      <c r="K21" s="67">
        <v>1</v>
      </c>
      <c r="L21" s="67">
        <v>0</v>
      </c>
      <c r="M21" s="67" t="s">
        <v>71</v>
      </c>
      <c r="N21" s="67" t="s">
        <v>71</v>
      </c>
      <c r="O21" s="67">
        <v>0</v>
      </c>
      <c r="P21" s="67">
        <v>0</v>
      </c>
      <c r="Q21" s="38" t="s">
        <v>702</v>
      </c>
      <c r="R21" s="37" t="str">
        <f>R20</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2" spans="1:18" ht="75">
      <c r="B22" s="36"/>
      <c r="C22" s="10" t="s">
        <v>422</v>
      </c>
      <c r="D22" s="12" t="s">
        <v>742</v>
      </c>
      <c r="E22" s="67" t="s">
        <v>71</v>
      </c>
      <c r="F22" s="67" t="s">
        <v>71</v>
      </c>
      <c r="G22" s="67">
        <v>0</v>
      </c>
      <c r="H22" s="67">
        <v>0</v>
      </c>
      <c r="I22" s="67">
        <v>0</v>
      </c>
      <c r="J22" s="67">
        <v>0</v>
      </c>
      <c r="K22" s="67">
        <v>0</v>
      </c>
      <c r="L22" s="67">
        <v>0</v>
      </c>
      <c r="M22" s="67" t="s">
        <v>71</v>
      </c>
      <c r="N22" s="67" t="s">
        <v>71</v>
      </c>
      <c r="O22" s="67">
        <v>0</v>
      </c>
      <c r="P22" s="67">
        <v>0</v>
      </c>
      <c r="Q22" s="38" t="s">
        <v>705</v>
      </c>
      <c r="R22" s="37" t="str">
        <f>R21</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3" spans="1:18" ht="75">
      <c r="B23" s="36"/>
      <c r="C23" s="10" t="s">
        <v>424</v>
      </c>
      <c r="D23" s="12" t="s">
        <v>743</v>
      </c>
      <c r="E23" s="67" t="s">
        <v>71</v>
      </c>
      <c r="F23" s="67" t="s">
        <v>71</v>
      </c>
      <c r="G23" s="67">
        <v>0</v>
      </c>
      <c r="H23" s="67">
        <v>0</v>
      </c>
      <c r="I23" s="67">
        <v>0</v>
      </c>
      <c r="J23" s="67">
        <v>0</v>
      </c>
      <c r="K23" s="67">
        <v>0</v>
      </c>
      <c r="L23" s="67">
        <v>0</v>
      </c>
      <c r="M23" s="67" t="s">
        <v>71</v>
      </c>
      <c r="N23" s="67" t="s">
        <v>71</v>
      </c>
      <c r="O23" s="67">
        <v>0</v>
      </c>
      <c r="P23" s="67">
        <v>0</v>
      </c>
      <c r="Q23" s="12" t="s">
        <v>707</v>
      </c>
      <c r="R23" s="37" t="str">
        <f>R22</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4" spans="1:18" ht="45">
      <c r="A24" s="8" t="s">
        <v>404</v>
      </c>
      <c r="B24" s="36" t="s">
        <v>745</v>
      </c>
      <c r="C24" s="10" t="s">
        <v>147</v>
      </c>
      <c r="D24" s="12" t="s">
        <v>736</v>
      </c>
      <c r="E24" s="67" t="s">
        <v>71</v>
      </c>
      <c r="F24" s="67" t="s">
        <v>71</v>
      </c>
      <c r="G24" s="67" t="s">
        <v>71</v>
      </c>
      <c r="H24" s="67" t="s">
        <v>71</v>
      </c>
      <c r="I24" s="67" t="s">
        <v>71</v>
      </c>
      <c r="J24" s="67" t="s">
        <v>71</v>
      </c>
      <c r="K24" s="67" t="s">
        <v>71</v>
      </c>
      <c r="L24" s="67" t="s">
        <v>71</v>
      </c>
      <c r="M24" s="67" t="s">
        <v>71</v>
      </c>
      <c r="N24" s="67" t="s">
        <v>71</v>
      </c>
      <c r="O24" s="67" t="s">
        <v>71</v>
      </c>
      <c r="P24" s="67" t="s">
        <v>71</v>
      </c>
      <c r="Q24" s="37" t="s">
        <v>679</v>
      </c>
      <c r="R24" s="37" t="s">
        <v>693</v>
      </c>
    </row>
    <row r="25" spans="1:18" ht="90">
      <c r="B25" s="36"/>
      <c r="C25" s="10" t="s">
        <v>150</v>
      </c>
      <c r="D25" s="12" t="s">
        <v>737</v>
      </c>
      <c r="E25" s="67" t="s">
        <v>71</v>
      </c>
      <c r="F25" s="67" t="s">
        <v>71</v>
      </c>
      <c r="G25" s="67" t="s">
        <v>71</v>
      </c>
      <c r="H25" s="67" t="s">
        <v>71</v>
      </c>
      <c r="I25" s="67" t="s">
        <v>71</v>
      </c>
      <c r="J25" s="67" t="s">
        <v>71</v>
      </c>
      <c r="K25" s="67" t="s">
        <v>71</v>
      </c>
      <c r="L25" s="67" t="s">
        <v>71</v>
      </c>
      <c r="M25" s="67" t="s">
        <v>71</v>
      </c>
      <c r="N25" s="67" t="s">
        <v>71</v>
      </c>
      <c r="O25" s="67" t="s">
        <v>71</v>
      </c>
      <c r="P25" s="67" t="s">
        <v>71</v>
      </c>
      <c r="Q25" s="37" t="s">
        <v>679</v>
      </c>
      <c r="R25" s="37" t="s">
        <v>746</v>
      </c>
    </row>
    <row r="26" spans="1:18">
      <c r="B26" s="36"/>
      <c r="C26" s="10" t="s">
        <v>153</v>
      </c>
      <c r="D26" s="12" t="s">
        <v>738</v>
      </c>
      <c r="E26" s="67" t="s">
        <v>71</v>
      </c>
      <c r="F26" s="67" t="s">
        <v>71</v>
      </c>
      <c r="G26" s="67" t="s">
        <v>71</v>
      </c>
      <c r="H26" s="67" t="s">
        <v>71</v>
      </c>
      <c r="I26" s="67" t="s">
        <v>71</v>
      </c>
      <c r="J26" s="67" t="s">
        <v>71</v>
      </c>
      <c r="K26" s="67" t="s">
        <v>71</v>
      </c>
      <c r="L26" s="67" t="s">
        <v>71</v>
      </c>
      <c r="M26" s="67" t="s">
        <v>71</v>
      </c>
      <c r="N26" s="67" t="s">
        <v>71</v>
      </c>
      <c r="O26" s="67" t="s">
        <v>71</v>
      </c>
      <c r="P26" s="67" t="s">
        <v>71</v>
      </c>
      <c r="Q26" s="12" t="s">
        <v>681</v>
      </c>
      <c r="R26" s="37" t="s">
        <v>693</v>
      </c>
    </row>
    <row r="27" spans="1:18" ht="90">
      <c r="B27" s="36"/>
      <c r="C27" s="10" t="s">
        <v>352</v>
      </c>
      <c r="D27" s="12" t="s">
        <v>739</v>
      </c>
      <c r="E27" s="67" t="s">
        <v>71</v>
      </c>
      <c r="F27" s="67" t="s">
        <v>71</v>
      </c>
      <c r="G27" s="67" t="s">
        <v>71</v>
      </c>
      <c r="H27" s="67" t="s">
        <v>71</v>
      </c>
      <c r="I27" s="67" t="s">
        <v>71</v>
      </c>
      <c r="J27" s="67" t="s">
        <v>71</v>
      </c>
      <c r="K27" s="67" t="s">
        <v>71</v>
      </c>
      <c r="L27" s="67" t="s">
        <v>71</v>
      </c>
      <c r="M27" s="67" t="s">
        <v>71</v>
      </c>
      <c r="N27" s="67" t="s">
        <v>71</v>
      </c>
      <c r="O27" s="67" t="s">
        <v>71</v>
      </c>
      <c r="P27" s="67" t="s">
        <v>71</v>
      </c>
      <c r="Q27" s="12" t="s">
        <v>681</v>
      </c>
      <c r="R27" s="37" t="str">
        <f>R25</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 small extension of the Radford line, serving no customers, is currently determined as rural, but may be revised due to calibration of coordinates at a future date.
BVES plans to harden bare wire on 34.5kV lines with 4.3 circuit miles of hardening per year. The planned projects are reported under "Rural" for the Q4 QDR submission.</v>
      </c>
    </row>
    <row r="28" spans="1:18" ht="75">
      <c r="B28" s="36"/>
      <c r="C28" s="10" t="s">
        <v>354</v>
      </c>
      <c r="D28" s="12" t="s">
        <v>740</v>
      </c>
      <c r="E28" s="67" t="s">
        <v>71</v>
      </c>
      <c r="F28" s="67" t="s">
        <v>71</v>
      </c>
      <c r="G28" s="67" t="s">
        <v>71</v>
      </c>
      <c r="H28" s="67" t="s">
        <v>71</v>
      </c>
      <c r="I28" s="67" t="s">
        <v>71</v>
      </c>
      <c r="J28" s="67" t="s">
        <v>71</v>
      </c>
      <c r="K28" s="67" t="s">
        <v>71</v>
      </c>
      <c r="L28" s="67" t="s">
        <v>71</v>
      </c>
      <c r="M28" s="67" t="s">
        <v>71</v>
      </c>
      <c r="N28" s="67" t="s">
        <v>71</v>
      </c>
      <c r="O28" s="67" t="s">
        <v>71</v>
      </c>
      <c r="P28" s="67" t="s">
        <v>71</v>
      </c>
      <c r="Q28" s="38" t="s">
        <v>700</v>
      </c>
      <c r="R28" s="37" t="str">
        <f>R23</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29" spans="1:18" ht="75">
      <c r="B29" s="36"/>
      <c r="C29" s="10" t="s">
        <v>712</v>
      </c>
      <c r="D29" s="12" t="s">
        <v>741</v>
      </c>
      <c r="E29" s="67" t="s">
        <v>71</v>
      </c>
      <c r="F29" s="67" t="s">
        <v>71</v>
      </c>
      <c r="G29" s="67" t="s">
        <v>71</v>
      </c>
      <c r="H29" s="67" t="s">
        <v>71</v>
      </c>
      <c r="I29" s="67" t="s">
        <v>71</v>
      </c>
      <c r="J29" s="67" t="s">
        <v>71</v>
      </c>
      <c r="K29" s="67" t="s">
        <v>71</v>
      </c>
      <c r="L29" s="67" t="s">
        <v>71</v>
      </c>
      <c r="M29" s="67" t="s">
        <v>71</v>
      </c>
      <c r="N29" s="67" t="s">
        <v>71</v>
      </c>
      <c r="O29" s="67" t="s">
        <v>71</v>
      </c>
      <c r="P29" s="67" t="s">
        <v>71</v>
      </c>
      <c r="Q29" s="38" t="s">
        <v>702</v>
      </c>
      <c r="R29" s="37" t="str">
        <f>R23</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30" spans="1:18" ht="75">
      <c r="B30" s="36"/>
      <c r="C30" s="10" t="s">
        <v>713</v>
      </c>
      <c r="D30" s="12" t="s">
        <v>742</v>
      </c>
      <c r="E30" s="67" t="s">
        <v>71</v>
      </c>
      <c r="F30" s="67" t="s">
        <v>71</v>
      </c>
      <c r="G30" s="67" t="s">
        <v>71</v>
      </c>
      <c r="H30" s="67" t="s">
        <v>71</v>
      </c>
      <c r="I30" s="67" t="s">
        <v>71</v>
      </c>
      <c r="J30" s="67" t="s">
        <v>71</v>
      </c>
      <c r="K30" s="67" t="s">
        <v>71</v>
      </c>
      <c r="L30" s="67" t="s">
        <v>71</v>
      </c>
      <c r="M30" s="67" t="s">
        <v>71</v>
      </c>
      <c r="N30" s="67" t="s">
        <v>71</v>
      </c>
      <c r="O30" s="67" t="s">
        <v>71</v>
      </c>
      <c r="P30" s="67" t="s">
        <v>71</v>
      </c>
      <c r="Q30" s="38" t="s">
        <v>705</v>
      </c>
      <c r="R30" s="37" t="str">
        <f>R29</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row r="31" spans="1:18" ht="75">
      <c r="B31" s="88"/>
      <c r="C31" s="2" t="s">
        <v>714</v>
      </c>
      <c r="D31" s="12" t="s">
        <v>743</v>
      </c>
      <c r="E31" s="67" t="s">
        <v>71</v>
      </c>
      <c r="F31" s="67" t="s">
        <v>71</v>
      </c>
      <c r="G31" s="67" t="s">
        <v>71</v>
      </c>
      <c r="H31" s="67" t="s">
        <v>71</v>
      </c>
      <c r="I31" s="67" t="s">
        <v>71</v>
      </c>
      <c r="J31" s="67" t="s">
        <v>71</v>
      </c>
      <c r="K31" s="67" t="s">
        <v>71</v>
      </c>
      <c r="L31" s="67" t="s">
        <v>71</v>
      </c>
      <c r="M31" s="67" t="s">
        <v>71</v>
      </c>
      <c r="N31" s="67" t="s">
        <v>71</v>
      </c>
      <c r="O31" s="67" t="s">
        <v>71</v>
      </c>
      <c r="P31" s="67" t="s">
        <v>71</v>
      </c>
      <c r="Q31" s="12" t="s">
        <v>707</v>
      </c>
      <c r="R31" s="37" t="str">
        <f>R30</f>
        <v>BVES recently executed GIS mapping of its WUI locations and found that a majority of the service area and assets fall under rural, with a proportion of the area surrounding the lake considered an urban area by the U.S. Census Data. BVES is continuing to enhance it's risk and asset maps and will provide updates in the next EC WMP QDR. A small extension of the Radford line, serving no customers, is currently assumed as highly rural, but may be revised due to calibration of coordinates at a future date. No reporting in the "highly rural" categories is found in the Q4 2021 QDR as BVES is continuing to enhance its GIS capabilities to better quantify the overlapping territory.</v>
      </c>
    </row>
  </sheetData>
  <dataValidations count="1">
    <dataValidation type="custom" operator="greaterThanOrEqual" allowBlank="1" showInputMessage="1" showErrorMessage="1" error="This cell only accepts a number of &quot;NA&quot;_x000a_" sqref="E8:P31" xr:uid="{00000000-0002-0000-0B00-000000000000}">
      <formula1>OR(AND(ISNUMBER(E8), E8&gt;=0), E8 ="NA")</formula1>
    </dataValidation>
  </dataValidations>
  <pageMargins left="0.7" right="0.7" top="0.75" bottom="0.75" header="0.3" footer="0.3"/>
  <pageSetup paperSize="5" scale="3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29"/>
  <sheetViews>
    <sheetView zoomScaleNormal="100" zoomScaleSheetLayoutView="80" zoomScalePageLayoutView="55" workbookViewId="0">
      <selection activeCell="S12" sqref="S12"/>
    </sheetView>
  </sheetViews>
  <sheetFormatPr defaultColWidth="9.140625" defaultRowHeight="15" outlineLevelCol="1"/>
  <cols>
    <col min="1" max="1" width="5.5703125" style="8" customWidth="1"/>
    <col min="2" max="2" width="37.140625" style="1" customWidth="1"/>
    <col min="3" max="3" width="11.140625" style="8" bestFit="1" customWidth="1"/>
    <col min="4" max="4" width="35.7109375" style="8" customWidth="1"/>
    <col min="5" max="8" width="9.42578125" style="8" customWidth="1"/>
    <col min="9" max="9" width="10.140625" style="8" customWidth="1"/>
    <col min="10" max="12" width="9.140625" style="8"/>
    <col min="13" max="13" width="9.140625" style="8" customWidth="1"/>
    <col min="14" max="14" width="9.42578125" style="8" bestFit="1" customWidth="1"/>
    <col min="15" max="17" width="9.140625" style="8" customWidth="1"/>
    <col min="18" max="21" width="9.140625" style="8" customWidth="1" outlineLevel="1"/>
    <col min="22" max="22" width="59.5703125" style="1" bestFit="1" customWidth="1"/>
    <col min="23" max="23" width="52.28515625" style="8" customWidth="1"/>
    <col min="24" max="16384" width="9.140625" style="8"/>
  </cols>
  <sheetData>
    <row r="1" spans="2:23" ht="15.75" thickBot="1"/>
    <row r="2" spans="2:23">
      <c r="B2" s="14" t="s">
        <v>48</v>
      </c>
      <c r="C2" s="17" t="str">
        <f>IF('Quarterly Submission Guide'!$D$20 = "", "",'Quarterly Submission Guide'!$D$20)</f>
        <v>Bear Valley Electric Service, Inc.</v>
      </c>
      <c r="D2" s="8" t="s">
        <v>55</v>
      </c>
    </row>
    <row r="3" spans="2:23">
      <c r="B3" s="15" t="s">
        <v>56</v>
      </c>
      <c r="C3" s="13">
        <v>11</v>
      </c>
      <c r="D3" s="2" t="s">
        <v>747</v>
      </c>
    </row>
    <row r="4" spans="2:23" ht="30.75" thickBot="1">
      <c r="B4" s="16" t="s">
        <v>54</v>
      </c>
      <c r="C4" s="28">
        <v>44580</v>
      </c>
      <c r="D4" s="1" t="s">
        <v>732</v>
      </c>
    </row>
    <row r="5" spans="2:23">
      <c r="E5" s="40" t="s">
        <v>725</v>
      </c>
      <c r="F5" s="40"/>
      <c r="G5" s="40"/>
      <c r="H5" s="40"/>
      <c r="I5" s="40"/>
      <c r="J5" s="40"/>
      <c r="K5" s="40"/>
      <c r="L5" s="40"/>
      <c r="M5" s="40"/>
      <c r="N5" s="40"/>
      <c r="O5" s="40"/>
      <c r="P5" s="40"/>
      <c r="Q5" s="40"/>
      <c r="R5" s="41" t="s">
        <v>726</v>
      </c>
      <c r="S5" s="41"/>
      <c r="T5" s="41"/>
      <c r="U5" s="41"/>
    </row>
    <row r="6" spans="2:23" ht="18" customHeight="1">
      <c r="B6" s="3" t="s">
        <v>748</v>
      </c>
      <c r="C6" s="2"/>
      <c r="D6" s="2"/>
      <c r="E6" s="2"/>
      <c r="F6" s="2"/>
      <c r="G6" s="2"/>
      <c r="H6" s="2"/>
      <c r="I6" s="2"/>
      <c r="J6" s="4">
        <v>1</v>
      </c>
      <c r="K6" s="4">
        <v>2</v>
      </c>
      <c r="L6" s="4">
        <v>3</v>
      </c>
      <c r="M6" s="4">
        <v>4</v>
      </c>
      <c r="N6" s="4">
        <v>1</v>
      </c>
      <c r="O6" s="4">
        <v>2</v>
      </c>
      <c r="P6" s="4">
        <v>3</v>
      </c>
      <c r="Q6" s="4">
        <v>4</v>
      </c>
      <c r="R6" s="4">
        <v>1</v>
      </c>
      <c r="S6" s="4">
        <v>2</v>
      </c>
      <c r="T6" s="4">
        <v>3</v>
      </c>
      <c r="U6" s="4">
        <v>4</v>
      </c>
      <c r="V6" s="7"/>
      <c r="W6" s="2"/>
    </row>
    <row r="7" spans="2:23">
      <c r="B7" s="5" t="s">
        <v>60</v>
      </c>
      <c r="C7" s="6" t="s">
        <v>61</v>
      </c>
      <c r="D7" s="6" t="s">
        <v>157</v>
      </c>
      <c r="E7" s="6">
        <v>2015</v>
      </c>
      <c r="F7" s="6">
        <v>2016</v>
      </c>
      <c r="G7" s="6">
        <v>2017</v>
      </c>
      <c r="H7" s="6">
        <v>2018</v>
      </c>
      <c r="I7" s="6">
        <v>2019</v>
      </c>
      <c r="J7" s="6">
        <v>2020</v>
      </c>
      <c r="K7" s="6">
        <v>2020</v>
      </c>
      <c r="L7" s="6">
        <v>2020</v>
      </c>
      <c r="M7" s="6">
        <v>2020</v>
      </c>
      <c r="N7" s="6">
        <v>2021</v>
      </c>
      <c r="O7" s="6">
        <v>2021</v>
      </c>
      <c r="P7" s="6">
        <v>2021</v>
      </c>
      <c r="Q7" s="6">
        <v>2021</v>
      </c>
      <c r="R7" s="6">
        <v>2022</v>
      </c>
      <c r="S7" s="6">
        <v>2022</v>
      </c>
      <c r="T7" s="6">
        <v>2022</v>
      </c>
      <c r="U7" s="6">
        <v>2022</v>
      </c>
      <c r="V7" s="5" t="s">
        <v>63</v>
      </c>
      <c r="W7" s="6" t="s">
        <v>64</v>
      </c>
    </row>
    <row r="8" spans="2:23" ht="45">
      <c r="B8" s="35" t="s">
        <v>749</v>
      </c>
      <c r="C8" s="9" t="s">
        <v>66</v>
      </c>
      <c r="D8" s="12" t="s">
        <v>750</v>
      </c>
      <c r="E8" s="66" t="s">
        <v>71</v>
      </c>
      <c r="F8" s="91">
        <v>0</v>
      </c>
      <c r="G8" s="91">
        <v>0</v>
      </c>
      <c r="H8" s="91">
        <v>0</v>
      </c>
      <c r="I8" s="91">
        <v>0</v>
      </c>
      <c r="J8" s="90">
        <v>0</v>
      </c>
      <c r="K8" s="90">
        <v>0</v>
      </c>
      <c r="L8" s="90">
        <v>0</v>
      </c>
      <c r="M8" s="90">
        <v>0</v>
      </c>
      <c r="N8" s="80">
        <v>0</v>
      </c>
      <c r="O8" s="80">
        <v>0</v>
      </c>
      <c r="P8" s="80">
        <v>0</v>
      </c>
      <c r="Q8" s="80">
        <v>0</v>
      </c>
      <c r="R8" s="80">
        <v>0</v>
      </c>
      <c r="S8" s="80">
        <v>0</v>
      </c>
      <c r="T8" s="80">
        <v>0</v>
      </c>
      <c r="U8" s="80">
        <v>0</v>
      </c>
      <c r="V8" s="11" t="s">
        <v>751</v>
      </c>
      <c r="W8" s="77"/>
    </row>
    <row r="9" spans="2:23" ht="30">
      <c r="B9" s="36"/>
      <c r="C9" s="10" t="s">
        <v>69</v>
      </c>
      <c r="D9" s="12" t="s">
        <v>752</v>
      </c>
      <c r="E9" s="68" t="s">
        <v>71</v>
      </c>
      <c r="F9" s="92">
        <v>0</v>
      </c>
      <c r="G9" s="92">
        <v>0</v>
      </c>
      <c r="H9" s="92">
        <v>0</v>
      </c>
      <c r="I9" s="92">
        <v>0</v>
      </c>
      <c r="J9" s="80">
        <v>0</v>
      </c>
      <c r="K9" s="80">
        <v>0</v>
      </c>
      <c r="L9" s="80">
        <v>0</v>
      </c>
      <c r="M9" s="80">
        <v>0</v>
      </c>
      <c r="N9" s="80">
        <v>0</v>
      </c>
      <c r="O9" s="80">
        <v>0</v>
      </c>
      <c r="P9" s="80">
        <v>0</v>
      </c>
      <c r="Q9" s="80">
        <v>0</v>
      </c>
      <c r="R9" s="80">
        <v>0</v>
      </c>
      <c r="S9" s="80">
        <v>0</v>
      </c>
      <c r="T9" s="80">
        <v>0</v>
      </c>
      <c r="U9" s="80">
        <v>0</v>
      </c>
      <c r="V9" s="12" t="s">
        <v>753</v>
      </c>
      <c r="W9" s="78"/>
    </row>
    <row r="10" spans="2:23">
      <c r="B10" s="36"/>
      <c r="C10" s="10" t="s">
        <v>73</v>
      </c>
      <c r="D10" s="12" t="s">
        <v>754</v>
      </c>
      <c r="E10" s="68" t="s">
        <v>71</v>
      </c>
      <c r="F10" s="92">
        <v>0</v>
      </c>
      <c r="G10" s="92">
        <v>0</v>
      </c>
      <c r="H10" s="92">
        <v>0</v>
      </c>
      <c r="I10" s="92">
        <v>0</v>
      </c>
      <c r="J10" s="80">
        <v>0</v>
      </c>
      <c r="K10" s="80">
        <v>0</v>
      </c>
      <c r="L10" s="80">
        <v>0</v>
      </c>
      <c r="M10" s="80">
        <v>0</v>
      </c>
      <c r="N10" s="80">
        <v>0</v>
      </c>
      <c r="O10" s="80">
        <v>0</v>
      </c>
      <c r="P10" s="80">
        <v>0</v>
      </c>
      <c r="Q10" s="80">
        <v>0</v>
      </c>
      <c r="R10" s="80">
        <v>0</v>
      </c>
      <c r="S10" s="80">
        <v>0</v>
      </c>
      <c r="T10" s="80">
        <v>0</v>
      </c>
      <c r="U10" s="80">
        <v>0</v>
      </c>
      <c r="V10" s="12" t="s">
        <v>755</v>
      </c>
      <c r="W10" s="78"/>
    </row>
    <row r="11" spans="2:23" ht="150">
      <c r="B11" s="36" t="s">
        <v>756</v>
      </c>
      <c r="C11" s="10" t="s">
        <v>167</v>
      </c>
      <c r="D11" s="12" t="s">
        <v>757</v>
      </c>
      <c r="E11" s="68" t="s">
        <v>71</v>
      </c>
      <c r="F11" s="92">
        <v>87254</v>
      </c>
      <c r="G11" s="92">
        <v>5090613</v>
      </c>
      <c r="H11" s="92">
        <v>359243</v>
      </c>
      <c r="I11" s="92">
        <v>31890</v>
      </c>
      <c r="J11" s="80">
        <v>0.33333333333333331</v>
      </c>
      <c r="K11" s="80">
        <f>154925/60</f>
        <v>2582.0833333333335</v>
      </c>
      <c r="L11" s="80">
        <v>0</v>
      </c>
      <c r="M11" s="80">
        <v>183.75</v>
      </c>
      <c r="N11" s="80">
        <v>0</v>
      </c>
      <c r="O11" s="80">
        <v>5.3666666666666663</v>
      </c>
      <c r="P11" s="80">
        <v>0</v>
      </c>
      <c r="Q11" s="80">
        <v>0</v>
      </c>
      <c r="R11" s="80">
        <f>AVERAGE($J$11:$Q$11)</f>
        <v>346.44166666666672</v>
      </c>
      <c r="S11" s="80">
        <f t="shared" ref="S11:U11" si="0">AVERAGE($J$11:$Q$11)</f>
        <v>346.44166666666672</v>
      </c>
      <c r="T11" s="80">
        <f t="shared" si="0"/>
        <v>346.44166666666672</v>
      </c>
      <c r="U11" s="80">
        <f t="shared" si="0"/>
        <v>346.44166666666672</v>
      </c>
      <c r="V11" s="12" t="s">
        <v>758</v>
      </c>
      <c r="W11" s="78" t="s">
        <v>759</v>
      </c>
    </row>
    <row r="12" spans="2:23" ht="30">
      <c r="B12" s="36"/>
      <c r="C12" s="10" t="s">
        <v>169</v>
      </c>
      <c r="D12" s="12" t="s">
        <v>760</v>
      </c>
      <c r="E12" s="68" t="s">
        <v>71</v>
      </c>
      <c r="F12" s="92">
        <v>7726110</v>
      </c>
      <c r="G12" s="92">
        <v>8686856</v>
      </c>
      <c r="H12" s="92">
        <v>4415849</v>
      </c>
      <c r="I12" s="92">
        <v>6306302</v>
      </c>
      <c r="J12" s="80">
        <f>67630/60</f>
        <v>1127.1666666666667</v>
      </c>
      <c r="K12" s="80">
        <f>139797/60</f>
        <v>2329.9499999999998</v>
      </c>
      <c r="L12" s="80">
        <f>3187417/60</f>
        <v>53123.616666666669</v>
      </c>
      <c r="M12" s="80">
        <f>7018708/60</f>
        <v>116978.46666666666</v>
      </c>
      <c r="N12" s="80">
        <f>1389638/60</f>
        <v>23160.633333333335</v>
      </c>
      <c r="O12" s="80">
        <f>1506006/60</f>
        <v>25100.1</v>
      </c>
      <c r="P12" s="80">
        <f>1983680/60</f>
        <v>33061.333333333336</v>
      </c>
      <c r="Q12" s="80">
        <f>4971184/60</f>
        <v>82853.066666666666</v>
      </c>
      <c r="R12" s="80">
        <f>AVERAGE($J$12:$Q$12)</f>
        <v>42216.791666666672</v>
      </c>
      <c r="S12" s="80">
        <f t="shared" ref="S12:U12" si="1">AVERAGE($J$12:$Q$12)</f>
        <v>42216.791666666672</v>
      </c>
      <c r="T12" s="80">
        <f t="shared" si="1"/>
        <v>42216.791666666672</v>
      </c>
      <c r="U12" s="80">
        <f t="shared" si="1"/>
        <v>42216.791666666672</v>
      </c>
      <c r="V12" s="12" t="s">
        <v>761</v>
      </c>
      <c r="W12" s="78" t="s">
        <v>762</v>
      </c>
    </row>
    <row r="13" spans="2:23" ht="60">
      <c r="B13" s="36"/>
      <c r="C13" s="10" t="s">
        <v>171</v>
      </c>
      <c r="D13" s="12" t="s">
        <v>763</v>
      </c>
      <c r="E13" s="68" t="s">
        <v>71</v>
      </c>
      <c r="F13" s="93">
        <f>+(87254+7726110)/23876</f>
        <v>327.24761266543811</v>
      </c>
      <c r="G13" s="93">
        <f>+(5090613+8686856)/23975</f>
        <v>574.65981230448381</v>
      </c>
      <c r="H13" s="93">
        <f>+(359243+4415849)/24296</f>
        <v>196.53819558775106</v>
      </c>
      <c r="I13" s="93">
        <f>+(31890+6306302)/24366</f>
        <v>260.12443568907491</v>
      </c>
      <c r="J13" s="94">
        <f>+(20+67630)/24446</f>
        <v>2.7673238975701548</v>
      </c>
      <c r="K13" s="94">
        <f>+(154925+139797)/24446</f>
        <v>12.056041888243476</v>
      </c>
      <c r="L13" s="94">
        <f>+(3187417)/24446</f>
        <v>130.38603452507567</v>
      </c>
      <c r="M13" s="94">
        <f>+(11025+7018708)/24446</f>
        <v>287.5616869835556</v>
      </c>
      <c r="N13" s="94">
        <f>+(1389638)/24562</f>
        <v>56.576744564774856</v>
      </c>
      <c r="O13" s="94">
        <f>+(322+1506006)/24599</f>
        <v>61.235334769706085</v>
      </c>
      <c r="P13" s="94">
        <f>+(1983680)/24632</f>
        <v>80.532640467684317</v>
      </c>
      <c r="Q13" s="94">
        <f>4971184/24662</f>
        <v>201.57262184737652</v>
      </c>
      <c r="R13" s="94">
        <f>AVERAGE($J$13:$Q$13)</f>
        <v>104.08605361799835</v>
      </c>
      <c r="S13" s="94">
        <f t="shared" ref="S13:U13" si="2">AVERAGE($J$13:$Q$13)</f>
        <v>104.08605361799835</v>
      </c>
      <c r="T13" s="94">
        <f t="shared" si="2"/>
        <v>104.08605361799835</v>
      </c>
      <c r="U13" s="94">
        <f t="shared" si="2"/>
        <v>104.08605361799835</v>
      </c>
      <c r="V13" s="12" t="s">
        <v>764</v>
      </c>
      <c r="W13" s="78" t="s">
        <v>762</v>
      </c>
    </row>
    <row r="14" spans="2:23" ht="60">
      <c r="B14" s="36"/>
      <c r="C14" s="10" t="s">
        <v>173</v>
      </c>
      <c r="D14" s="12" t="s">
        <v>765</v>
      </c>
      <c r="E14" s="68" t="s">
        <v>71</v>
      </c>
      <c r="F14" s="93">
        <f>+(87254+7726110)/23876</f>
        <v>327.24761266543811</v>
      </c>
      <c r="G14" s="93">
        <f>+(5090613+8686856)/23975</f>
        <v>574.65981230448381</v>
      </c>
      <c r="H14" s="93">
        <f>+(359243+4415849)/24296</f>
        <v>196.53819558775106</v>
      </c>
      <c r="I14" s="93">
        <f>+(31890+6306302)/24366</f>
        <v>260.12443568907491</v>
      </c>
      <c r="J14" s="94">
        <f>+(20+67630)/24446</f>
        <v>2.7673238975701548</v>
      </c>
      <c r="K14" s="94">
        <f>+(154925+139797)/24446</f>
        <v>12.056041888243476</v>
      </c>
      <c r="L14" s="94">
        <f>+(3187417)/24446</f>
        <v>130.38603452507567</v>
      </c>
      <c r="M14" s="94">
        <f>+(11025+7018708)/24446</f>
        <v>287.5616869835556</v>
      </c>
      <c r="N14" s="94">
        <f>+(1389638)/24562</f>
        <v>56.576744564774856</v>
      </c>
      <c r="O14" s="94">
        <f>+(322+1506006)/24599</f>
        <v>61.235334769706085</v>
      </c>
      <c r="P14" s="94">
        <f>+(1983680)/24632</f>
        <v>80.532640467684317</v>
      </c>
      <c r="Q14" s="94">
        <f>4971184/24662</f>
        <v>201.57262184737652</v>
      </c>
      <c r="R14" s="94">
        <f>AVERAGE($J$14:$Q$14)</f>
        <v>104.08605361799835</v>
      </c>
      <c r="S14" s="94">
        <f t="shared" ref="S14:U14" si="3">AVERAGE($J$14:$Q$14)</f>
        <v>104.08605361799835</v>
      </c>
      <c r="T14" s="94">
        <f t="shared" si="3"/>
        <v>104.08605361799835</v>
      </c>
      <c r="U14" s="94">
        <f t="shared" si="3"/>
        <v>104.08605361799835</v>
      </c>
      <c r="V14" s="12" t="s">
        <v>764</v>
      </c>
      <c r="W14" s="78" t="s">
        <v>762</v>
      </c>
    </row>
    <row r="15" spans="2:23" ht="45">
      <c r="B15" s="36"/>
      <c r="C15" s="10" t="s">
        <v>346</v>
      </c>
      <c r="D15" s="12" t="s">
        <v>766</v>
      </c>
      <c r="E15" s="68" t="s">
        <v>71</v>
      </c>
      <c r="F15" s="93">
        <f>64302/23876</f>
        <v>2.693164684201709</v>
      </c>
      <c r="G15" s="93">
        <f>94517/23975</f>
        <v>3.9423149113660063</v>
      </c>
      <c r="H15" s="93">
        <f>71063/24296</f>
        <v>2.9248847546921306</v>
      </c>
      <c r="I15" s="93">
        <f>46941/24366</f>
        <v>1.9264959369613395</v>
      </c>
      <c r="J15" s="94">
        <f>1366/24446</f>
        <v>5.5878262292399575E-2</v>
      </c>
      <c r="K15" s="94">
        <f>4948/24446</f>
        <v>0.20240530148081487</v>
      </c>
      <c r="L15" s="94">
        <f>37156/24446</f>
        <v>1.5199214595434836</v>
      </c>
      <c r="M15" s="94">
        <f>71856/24446</f>
        <v>2.9393765851264009</v>
      </c>
      <c r="N15" s="94">
        <f>12346/24562</f>
        <v>0.50264636430258125</v>
      </c>
      <c r="O15" s="94">
        <f>24619/24599</f>
        <v>1.0008130411805358</v>
      </c>
      <c r="P15" s="94">
        <f>40301/24632</f>
        <v>1.6361237414745047</v>
      </c>
      <c r="Q15" s="94">
        <f>62792/24662</f>
        <v>2.5461033168437273</v>
      </c>
      <c r="R15" s="94">
        <f>AVERAGE($J$15:$Q$15)</f>
        <v>1.3004085090305559</v>
      </c>
      <c r="S15" s="94">
        <f t="shared" ref="S15:U15" si="4">AVERAGE($J$15:$Q$15)</f>
        <v>1.3004085090305559</v>
      </c>
      <c r="T15" s="94">
        <f t="shared" si="4"/>
        <v>1.3004085090305559</v>
      </c>
      <c r="U15" s="94">
        <f t="shared" si="4"/>
        <v>1.3004085090305559</v>
      </c>
      <c r="V15" s="12" t="s">
        <v>767</v>
      </c>
      <c r="W15" s="78" t="s">
        <v>762</v>
      </c>
    </row>
    <row r="16" spans="2:23" ht="45">
      <c r="B16" s="36"/>
      <c r="C16" s="10" t="s">
        <v>420</v>
      </c>
      <c r="D16" s="12" t="s">
        <v>768</v>
      </c>
      <c r="E16" s="68" t="s">
        <v>71</v>
      </c>
      <c r="F16" s="93">
        <f>64302/23876</f>
        <v>2.693164684201709</v>
      </c>
      <c r="G16" s="93">
        <f>94517/23975</f>
        <v>3.9423149113660063</v>
      </c>
      <c r="H16" s="93">
        <f>71063/24296</f>
        <v>2.9248847546921306</v>
      </c>
      <c r="I16" s="93">
        <f>46941/24366</f>
        <v>1.9264959369613395</v>
      </c>
      <c r="J16" s="94">
        <f>1366/24446</f>
        <v>5.5878262292399575E-2</v>
      </c>
      <c r="K16" s="94">
        <f>4948/24446</f>
        <v>0.20240530148081487</v>
      </c>
      <c r="L16" s="94">
        <f>37156/24446</f>
        <v>1.5199214595434836</v>
      </c>
      <c r="M16" s="94">
        <f>71856/24446</f>
        <v>2.9393765851264009</v>
      </c>
      <c r="N16" s="94">
        <f>12346/24562</f>
        <v>0.50264636430258125</v>
      </c>
      <c r="O16" s="94">
        <f>24619/24599</f>
        <v>1.0008130411805358</v>
      </c>
      <c r="P16" s="94">
        <f>40301/24632</f>
        <v>1.6361237414745047</v>
      </c>
      <c r="Q16" s="94">
        <f>62792/24662</f>
        <v>2.5461033168437273</v>
      </c>
      <c r="R16" s="94">
        <f>AVERAGE($J$16:$Q$16)</f>
        <v>1.3004085090305559</v>
      </c>
      <c r="S16" s="94">
        <f t="shared" ref="S16:U16" si="5">AVERAGE($J$16:$Q$16)</f>
        <v>1.3004085090305559</v>
      </c>
      <c r="T16" s="94">
        <f t="shared" si="5"/>
        <v>1.3004085090305559</v>
      </c>
      <c r="U16" s="94">
        <f t="shared" si="5"/>
        <v>1.3004085090305559</v>
      </c>
      <c r="V16" s="12" t="s">
        <v>767</v>
      </c>
      <c r="W16" s="78" t="s">
        <v>762</v>
      </c>
    </row>
    <row r="17" spans="2:23" ht="45">
      <c r="B17" s="36" t="s">
        <v>769</v>
      </c>
      <c r="C17" s="10" t="s">
        <v>147</v>
      </c>
      <c r="D17" s="12" t="s">
        <v>770</v>
      </c>
      <c r="E17" s="68" t="s">
        <v>71</v>
      </c>
      <c r="F17" s="92">
        <v>0</v>
      </c>
      <c r="G17" s="92">
        <v>0</v>
      </c>
      <c r="H17" s="92">
        <v>0</v>
      </c>
      <c r="I17" s="92">
        <v>0</v>
      </c>
      <c r="J17" s="80">
        <v>0</v>
      </c>
      <c r="K17" s="80">
        <v>0</v>
      </c>
      <c r="L17" s="80">
        <v>0</v>
      </c>
      <c r="M17" s="80">
        <v>0</v>
      </c>
      <c r="N17" s="80">
        <v>0</v>
      </c>
      <c r="O17" s="80">
        <v>0</v>
      </c>
      <c r="P17" s="80">
        <v>0</v>
      </c>
      <c r="Q17" s="80">
        <v>0</v>
      </c>
      <c r="R17" s="80">
        <v>0</v>
      </c>
      <c r="S17" s="80">
        <v>0</v>
      </c>
      <c r="T17" s="80">
        <v>0</v>
      </c>
      <c r="U17" s="80">
        <v>0</v>
      </c>
      <c r="V17" s="12" t="s">
        <v>771</v>
      </c>
      <c r="W17" s="78" t="s">
        <v>762</v>
      </c>
    </row>
    <row r="18" spans="2:23" ht="30">
      <c r="B18" s="36" t="s">
        <v>772</v>
      </c>
      <c r="C18" s="10" t="s">
        <v>188</v>
      </c>
      <c r="D18" s="12" t="s">
        <v>773</v>
      </c>
      <c r="E18" s="68" t="s">
        <v>71</v>
      </c>
      <c r="F18" s="92">
        <v>0</v>
      </c>
      <c r="G18" s="92">
        <v>0</v>
      </c>
      <c r="H18" s="92">
        <v>0</v>
      </c>
      <c r="I18" s="92">
        <v>0</v>
      </c>
      <c r="J18" s="80">
        <v>0</v>
      </c>
      <c r="K18" s="80">
        <v>0</v>
      </c>
      <c r="L18" s="80">
        <v>0</v>
      </c>
      <c r="M18" s="80">
        <v>0</v>
      </c>
      <c r="N18" s="80">
        <v>0</v>
      </c>
      <c r="O18" s="80">
        <v>0</v>
      </c>
      <c r="P18" s="80">
        <v>0</v>
      </c>
      <c r="Q18" s="80">
        <v>0</v>
      </c>
      <c r="R18" s="80">
        <v>0</v>
      </c>
      <c r="S18" s="80">
        <v>0</v>
      </c>
      <c r="T18" s="80">
        <v>0</v>
      </c>
      <c r="U18" s="80">
        <v>0</v>
      </c>
      <c r="V18" s="56" t="s">
        <v>774</v>
      </c>
      <c r="W18" s="78" t="s">
        <v>762</v>
      </c>
    </row>
    <row r="19" spans="2:23" ht="30">
      <c r="B19" s="36"/>
      <c r="C19" s="10" t="s">
        <v>775</v>
      </c>
      <c r="D19" s="12" t="s">
        <v>776</v>
      </c>
      <c r="E19" s="68" t="s">
        <v>71</v>
      </c>
      <c r="F19" s="92">
        <v>0</v>
      </c>
      <c r="G19" s="92">
        <v>0</v>
      </c>
      <c r="H19" s="92">
        <v>0</v>
      </c>
      <c r="I19" s="92">
        <v>0</v>
      </c>
      <c r="J19" s="80">
        <v>0</v>
      </c>
      <c r="K19" s="80">
        <v>0</v>
      </c>
      <c r="L19" s="80">
        <v>0</v>
      </c>
      <c r="M19" s="80">
        <v>0</v>
      </c>
      <c r="N19" s="80">
        <v>0</v>
      </c>
      <c r="O19" s="80">
        <v>0</v>
      </c>
      <c r="P19" s="80">
        <v>0</v>
      </c>
      <c r="Q19" s="80">
        <v>0</v>
      </c>
      <c r="R19" s="80">
        <v>0</v>
      </c>
      <c r="S19" s="80">
        <v>0</v>
      </c>
      <c r="T19" s="80">
        <v>0</v>
      </c>
      <c r="U19" s="80">
        <v>0</v>
      </c>
      <c r="V19" s="56" t="s">
        <v>774</v>
      </c>
      <c r="W19" s="78" t="s">
        <v>762</v>
      </c>
    </row>
    <row r="20" spans="2:23" ht="45">
      <c r="B20" s="36"/>
      <c r="C20" s="10" t="s">
        <v>777</v>
      </c>
      <c r="D20" s="12" t="s">
        <v>778</v>
      </c>
      <c r="E20" s="68" t="s">
        <v>71</v>
      </c>
      <c r="F20" s="92">
        <v>0</v>
      </c>
      <c r="G20" s="92">
        <v>0</v>
      </c>
      <c r="H20" s="92">
        <v>0</v>
      </c>
      <c r="I20" s="92">
        <v>0</v>
      </c>
      <c r="J20" s="80">
        <v>0</v>
      </c>
      <c r="K20" s="80">
        <v>0</v>
      </c>
      <c r="L20" s="80">
        <v>0</v>
      </c>
      <c r="M20" s="80">
        <v>0</v>
      </c>
      <c r="N20" s="80">
        <v>0</v>
      </c>
      <c r="O20" s="80">
        <v>0</v>
      </c>
      <c r="P20" s="80">
        <v>0</v>
      </c>
      <c r="Q20" s="80">
        <v>0</v>
      </c>
      <c r="R20" s="80">
        <v>0</v>
      </c>
      <c r="S20" s="80">
        <v>0</v>
      </c>
      <c r="T20" s="80">
        <v>0</v>
      </c>
      <c r="U20" s="80">
        <v>0</v>
      </c>
      <c r="V20" s="56" t="s">
        <v>779</v>
      </c>
      <c r="W20" s="78" t="s">
        <v>762</v>
      </c>
    </row>
    <row r="21" spans="2:23" ht="45">
      <c r="B21" s="36"/>
      <c r="C21" s="10" t="s">
        <v>780</v>
      </c>
      <c r="D21" s="12" t="s">
        <v>781</v>
      </c>
      <c r="E21" s="68" t="s">
        <v>71</v>
      </c>
      <c r="F21" s="92">
        <v>0</v>
      </c>
      <c r="G21" s="92">
        <v>0</v>
      </c>
      <c r="H21" s="92">
        <v>0</v>
      </c>
      <c r="I21" s="92">
        <v>0</v>
      </c>
      <c r="J21" s="80">
        <v>0</v>
      </c>
      <c r="K21" s="80">
        <v>0</v>
      </c>
      <c r="L21" s="80">
        <v>0</v>
      </c>
      <c r="M21" s="80">
        <v>0</v>
      </c>
      <c r="N21" s="80">
        <v>0</v>
      </c>
      <c r="O21" s="80">
        <v>0</v>
      </c>
      <c r="P21" s="80">
        <v>0</v>
      </c>
      <c r="Q21" s="80">
        <v>0</v>
      </c>
      <c r="R21" s="80">
        <v>0</v>
      </c>
      <c r="S21" s="80">
        <v>0</v>
      </c>
      <c r="T21" s="80">
        <v>0</v>
      </c>
      <c r="U21" s="80">
        <v>0</v>
      </c>
      <c r="V21" s="56" t="s">
        <v>779</v>
      </c>
      <c r="W21" s="78" t="s">
        <v>762</v>
      </c>
    </row>
    <row r="22" spans="2:23" ht="30">
      <c r="B22" s="36"/>
      <c r="C22" s="10" t="s">
        <v>782</v>
      </c>
      <c r="D22" s="12" t="s">
        <v>783</v>
      </c>
      <c r="E22" s="68" t="s">
        <v>71</v>
      </c>
      <c r="F22" s="95" t="e">
        <f t="shared" ref="F22:M22" si="6">F18/F20</f>
        <v>#DIV/0!</v>
      </c>
      <c r="G22" s="95" t="e">
        <f t="shared" si="6"/>
        <v>#DIV/0!</v>
      </c>
      <c r="H22" s="95" t="e">
        <f t="shared" si="6"/>
        <v>#DIV/0!</v>
      </c>
      <c r="I22" s="95" t="e">
        <f t="shared" si="6"/>
        <v>#DIV/0!</v>
      </c>
      <c r="J22" s="96" t="e">
        <f t="shared" si="6"/>
        <v>#DIV/0!</v>
      </c>
      <c r="K22" s="96" t="e">
        <f t="shared" si="6"/>
        <v>#DIV/0!</v>
      </c>
      <c r="L22" s="96" t="e">
        <f t="shared" si="6"/>
        <v>#DIV/0!</v>
      </c>
      <c r="M22" s="96" t="e">
        <f t="shared" si="6"/>
        <v>#DIV/0!</v>
      </c>
      <c r="N22" s="96" t="e">
        <f t="shared" ref="N22:Q22" si="7">N18/N20</f>
        <v>#DIV/0!</v>
      </c>
      <c r="O22" s="96" t="e">
        <f t="shared" si="7"/>
        <v>#DIV/0!</v>
      </c>
      <c r="P22" s="96" t="e">
        <f t="shared" si="7"/>
        <v>#DIV/0!</v>
      </c>
      <c r="Q22" s="96" t="e">
        <f t="shared" si="7"/>
        <v>#DIV/0!</v>
      </c>
      <c r="R22" s="96" t="e">
        <f>R18/R20</f>
        <v>#DIV/0!</v>
      </c>
      <c r="S22" s="96" t="e">
        <f t="shared" ref="S22:U22" si="8">S18/S20</f>
        <v>#DIV/0!</v>
      </c>
      <c r="T22" s="96" t="e">
        <f t="shared" si="8"/>
        <v>#DIV/0!</v>
      </c>
      <c r="U22" s="96" t="e">
        <f t="shared" si="8"/>
        <v>#DIV/0!</v>
      </c>
      <c r="V22" s="57" t="s">
        <v>784</v>
      </c>
      <c r="W22" s="78"/>
    </row>
    <row r="23" spans="2:23" ht="45">
      <c r="B23" s="36"/>
      <c r="C23" s="10" t="s">
        <v>785</v>
      </c>
      <c r="D23" s="12" t="s">
        <v>786</v>
      </c>
      <c r="E23" s="68" t="s">
        <v>71</v>
      </c>
      <c r="F23" s="95" t="e">
        <f t="shared" ref="F23:M23" si="9">F18/F20</f>
        <v>#DIV/0!</v>
      </c>
      <c r="G23" s="95" t="e">
        <f t="shared" si="9"/>
        <v>#DIV/0!</v>
      </c>
      <c r="H23" s="95" t="e">
        <f t="shared" si="9"/>
        <v>#DIV/0!</v>
      </c>
      <c r="I23" s="95" t="e">
        <f t="shared" si="9"/>
        <v>#DIV/0!</v>
      </c>
      <c r="J23" s="96" t="e">
        <f t="shared" si="9"/>
        <v>#DIV/0!</v>
      </c>
      <c r="K23" s="96" t="e">
        <f t="shared" si="9"/>
        <v>#DIV/0!</v>
      </c>
      <c r="L23" s="96" t="e">
        <f t="shared" si="9"/>
        <v>#DIV/0!</v>
      </c>
      <c r="M23" s="96" t="e">
        <f t="shared" si="9"/>
        <v>#DIV/0!</v>
      </c>
      <c r="N23" s="96" t="e">
        <f t="shared" ref="N23:Q23" si="10">N18/N20</f>
        <v>#DIV/0!</v>
      </c>
      <c r="O23" s="96" t="e">
        <f t="shared" si="10"/>
        <v>#DIV/0!</v>
      </c>
      <c r="P23" s="96" t="e">
        <f t="shared" si="10"/>
        <v>#DIV/0!</v>
      </c>
      <c r="Q23" s="96" t="e">
        <f t="shared" si="10"/>
        <v>#DIV/0!</v>
      </c>
      <c r="R23" s="96" t="e">
        <f>R18/R20</f>
        <v>#DIV/0!</v>
      </c>
      <c r="S23" s="96" t="e">
        <f t="shared" ref="S23:U23" si="11">S18/S20</f>
        <v>#DIV/0!</v>
      </c>
      <c r="T23" s="96" t="e">
        <f t="shared" si="11"/>
        <v>#DIV/0!</v>
      </c>
      <c r="U23" s="96" t="e">
        <f t="shared" si="11"/>
        <v>#DIV/0!</v>
      </c>
      <c r="V23" s="57" t="s">
        <v>784</v>
      </c>
      <c r="W23" s="78"/>
    </row>
    <row r="24" spans="2:23" ht="30">
      <c r="B24" s="36" t="s">
        <v>787</v>
      </c>
      <c r="C24" s="10" t="s">
        <v>192</v>
      </c>
      <c r="D24" s="12" t="s">
        <v>788</v>
      </c>
      <c r="E24" s="68" t="s">
        <v>71</v>
      </c>
      <c r="F24" s="92">
        <v>0</v>
      </c>
      <c r="G24" s="92">
        <v>0</v>
      </c>
      <c r="H24" s="92">
        <v>0</v>
      </c>
      <c r="I24" s="92">
        <v>0</v>
      </c>
      <c r="J24" s="80">
        <v>0</v>
      </c>
      <c r="K24" s="80">
        <v>0</v>
      </c>
      <c r="L24" s="80">
        <v>0</v>
      </c>
      <c r="M24" s="80">
        <v>0</v>
      </c>
      <c r="N24" s="80">
        <v>0</v>
      </c>
      <c r="O24" s="80">
        <v>0</v>
      </c>
      <c r="P24" s="80">
        <v>0</v>
      </c>
      <c r="Q24" s="80">
        <v>0</v>
      </c>
      <c r="R24" s="80">
        <v>0</v>
      </c>
      <c r="S24" s="80">
        <v>0</v>
      </c>
      <c r="T24" s="80">
        <v>0</v>
      </c>
      <c r="U24" s="80">
        <v>0</v>
      </c>
      <c r="V24" s="12" t="s">
        <v>789</v>
      </c>
      <c r="W24" s="78" t="s">
        <v>762</v>
      </c>
    </row>
    <row r="25" spans="2:23" ht="30">
      <c r="B25" s="36"/>
      <c r="C25" s="10" t="s">
        <v>195</v>
      </c>
      <c r="D25" s="12" t="s">
        <v>790</v>
      </c>
      <c r="E25" s="68" t="s">
        <v>71</v>
      </c>
      <c r="F25" s="92">
        <v>0</v>
      </c>
      <c r="G25" s="92">
        <v>0</v>
      </c>
      <c r="H25" s="92">
        <v>0</v>
      </c>
      <c r="I25" s="92">
        <v>0</v>
      </c>
      <c r="J25" s="80">
        <v>0</v>
      </c>
      <c r="K25" s="80">
        <v>0</v>
      </c>
      <c r="L25" s="80">
        <v>0</v>
      </c>
      <c r="M25" s="80">
        <v>0</v>
      </c>
      <c r="N25" s="80">
        <v>0</v>
      </c>
      <c r="O25" s="80">
        <v>0</v>
      </c>
      <c r="P25" s="80">
        <v>0</v>
      </c>
      <c r="Q25" s="80">
        <v>0</v>
      </c>
      <c r="R25" s="80">
        <v>0</v>
      </c>
      <c r="S25" s="80">
        <v>0</v>
      </c>
      <c r="T25" s="80">
        <v>0</v>
      </c>
      <c r="U25" s="80">
        <v>0</v>
      </c>
      <c r="V25" s="12" t="s">
        <v>686</v>
      </c>
      <c r="W25" s="78" t="s">
        <v>762</v>
      </c>
    </row>
    <row r="26" spans="2:23" ht="30">
      <c r="B26" s="36"/>
      <c r="C26" s="10" t="s">
        <v>791</v>
      </c>
      <c r="D26" s="12" t="s">
        <v>792</v>
      </c>
      <c r="E26" s="68" t="s">
        <v>71</v>
      </c>
      <c r="F26" s="92">
        <v>0</v>
      </c>
      <c r="G26" s="92">
        <v>0</v>
      </c>
      <c r="H26" s="92">
        <v>0</v>
      </c>
      <c r="I26" s="92">
        <v>0</v>
      </c>
      <c r="J26" s="80">
        <v>0</v>
      </c>
      <c r="K26" s="80">
        <v>0</v>
      </c>
      <c r="L26" s="80">
        <v>0</v>
      </c>
      <c r="M26" s="80">
        <v>0</v>
      </c>
      <c r="N26" s="80">
        <v>0</v>
      </c>
      <c r="O26" s="80">
        <v>0</v>
      </c>
      <c r="P26" s="80">
        <v>0</v>
      </c>
      <c r="Q26" s="80">
        <v>0</v>
      </c>
      <c r="R26" s="80">
        <v>0</v>
      </c>
      <c r="S26" s="80">
        <v>0</v>
      </c>
      <c r="T26" s="80">
        <v>0</v>
      </c>
      <c r="U26" s="80">
        <v>0</v>
      </c>
      <c r="V26" s="57" t="s">
        <v>793</v>
      </c>
      <c r="W26" s="78" t="s">
        <v>762</v>
      </c>
    </row>
    <row r="27" spans="2:23" ht="30">
      <c r="B27" s="36"/>
      <c r="C27" s="10" t="s">
        <v>794</v>
      </c>
      <c r="D27" s="12" t="s">
        <v>795</v>
      </c>
      <c r="E27" s="68" t="s">
        <v>71</v>
      </c>
      <c r="F27" s="92">
        <v>0</v>
      </c>
      <c r="G27" s="92">
        <v>0</v>
      </c>
      <c r="H27" s="92">
        <v>0</v>
      </c>
      <c r="I27" s="92">
        <v>0</v>
      </c>
      <c r="J27" s="80">
        <v>0</v>
      </c>
      <c r="K27" s="80">
        <v>0</v>
      </c>
      <c r="L27" s="80">
        <v>0</v>
      </c>
      <c r="M27" s="80">
        <v>0</v>
      </c>
      <c r="N27" s="80">
        <v>0</v>
      </c>
      <c r="O27" s="80">
        <v>0</v>
      </c>
      <c r="P27" s="80">
        <v>0</v>
      </c>
      <c r="Q27" s="80">
        <v>0</v>
      </c>
      <c r="R27" s="80">
        <v>0</v>
      </c>
      <c r="S27" s="80">
        <v>0</v>
      </c>
      <c r="T27" s="80">
        <v>0</v>
      </c>
      <c r="U27" s="80">
        <v>0</v>
      </c>
      <c r="V27" s="12" t="s">
        <v>796</v>
      </c>
      <c r="W27" s="78" t="s">
        <v>762</v>
      </c>
    </row>
    <row r="28" spans="2:23" ht="45">
      <c r="B28" s="36"/>
      <c r="C28" s="10" t="s">
        <v>797</v>
      </c>
      <c r="D28" s="12" t="s">
        <v>798</v>
      </c>
      <c r="E28" s="68" t="s">
        <v>71</v>
      </c>
      <c r="F28" s="92">
        <v>0</v>
      </c>
      <c r="G28" s="92">
        <v>0</v>
      </c>
      <c r="H28" s="92">
        <v>0</v>
      </c>
      <c r="I28" s="92">
        <v>0</v>
      </c>
      <c r="J28" s="80">
        <v>0</v>
      </c>
      <c r="K28" s="80">
        <v>0</v>
      </c>
      <c r="L28" s="80">
        <v>0</v>
      </c>
      <c r="M28" s="80">
        <v>0</v>
      </c>
      <c r="N28" s="80">
        <v>0</v>
      </c>
      <c r="O28" s="80">
        <v>0</v>
      </c>
      <c r="P28" s="80">
        <v>0</v>
      </c>
      <c r="Q28" s="80">
        <v>0</v>
      </c>
      <c r="R28" s="80">
        <v>0</v>
      </c>
      <c r="S28" s="80">
        <v>0</v>
      </c>
      <c r="T28" s="80">
        <v>0</v>
      </c>
      <c r="U28" s="80">
        <v>0</v>
      </c>
      <c r="V28" s="12" t="s">
        <v>799</v>
      </c>
      <c r="W28" s="78" t="s">
        <v>762</v>
      </c>
    </row>
    <row r="29" spans="2:23" ht="30">
      <c r="B29" s="36"/>
      <c r="C29" s="10" t="s">
        <v>800</v>
      </c>
      <c r="D29" s="12" t="s">
        <v>801</v>
      </c>
      <c r="E29" s="68" t="s">
        <v>71</v>
      </c>
      <c r="F29" s="92">
        <v>0</v>
      </c>
      <c r="G29" s="92">
        <v>0</v>
      </c>
      <c r="H29" s="92">
        <v>0</v>
      </c>
      <c r="I29" s="92">
        <v>0</v>
      </c>
      <c r="J29" s="80">
        <v>0</v>
      </c>
      <c r="K29" s="80">
        <v>0</v>
      </c>
      <c r="L29" s="80">
        <v>0</v>
      </c>
      <c r="M29" s="80">
        <v>0</v>
      </c>
      <c r="N29" s="80">
        <v>0</v>
      </c>
      <c r="O29" s="80">
        <v>0</v>
      </c>
      <c r="P29" s="80">
        <v>0</v>
      </c>
      <c r="Q29" s="80">
        <v>0</v>
      </c>
      <c r="R29" s="80">
        <v>0</v>
      </c>
      <c r="S29" s="80">
        <v>0</v>
      </c>
      <c r="T29" s="80">
        <v>0</v>
      </c>
      <c r="U29" s="80">
        <v>0</v>
      </c>
      <c r="V29" s="12" t="s">
        <v>802</v>
      </c>
      <c r="W29" s="78" t="s">
        <v>762</v>
      </c>
    </row>
  </sheetData>
  <dataValidations count="1">
    <dataValidation type="custom" operator="greaterThanOrEqual" allowBlank="1" showInputMessage="1" showErrorMessage="1" error="This cell only accepts a number of &quot;NA&quot;_x000a_" sqref="E8:U29" xr:uid="{00000000-0002-0000-0C00-000000000000}">
      <formula1>OR(AND(ISNUMBER(E8), E8&gt;=0), E8 ="NA")</formula1>
    </dataValidation>
  </dataValidations>
  <pageMargins left="0.7" right="0.7" top="0.75" bottom="0.75" header="0.3" footer="0.3"/>
  <pageSetup paperSize="5" scale="4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E104"/>
  <sheetViews>
    <sheetView topLeftCell="N1" zoomScale="80" zoomScaleNormal="80" zoomScaleSheetLayoutView="70" zoomScalePageLayoutView="85" workbookViewId="0">
      <selection activeCell="U104" sqref="U104"/>
    </sheetView>
  </sheetViews>
  <sheetFormatPr defaultColWidth="8.7109375" defaultRowHeight="15" outlineLevelCol="1"/>
  <cols>
    <col min="1" max="1" width="5" style="8" customWidth="1"/>
    <col min="2" max="2" width="14" style="8" customWidth="1"/>
    <col min="3" max="3" width="12.42578125" style="8" customWidth="1"/>
    <col min="4" max="4" width="11.7109375" style="8" customWidth="1"/>
    <col min="5" max="5" width="17.7109375" style="1" customWidth="1"/>
    <col min="6" max="6" width="7.42578125" style="8" customWidth="1" outlineLevel="1"/>
    <col min="7" max="7" width="7.85546875" style="8" customWidth="1" outlineLevel="1"/>
    <col min="8" max="8" width="7.42578125" style="8" customWidth="1" outlineLevel="1"/>
    <col min="9" max="13" width="9.7109375" style="8" customWidth="1" outlineLevel="1"/>
    <col min="14" max="16" width="12.28515625" style="8" customWidth="1" outlineLevel="1"/>
    <col min="17" max="18" width="17.140625" style="8" customWidth="1" outlineLevel="1"/>
    <col min="19" max="19" width="92.28515625" style="8" customWidth="1"/>
    <col min="20" max="21" width="13.5703125" style="101" customWidth="1" outlineLevel="1"/>
    <col min="22" max="31" width="13.5703125" style="8" customWidth="1" outlineLevel="1"/>
    <col min="32" max="16384" width="8.7109375" style="8"/>
  </cols>
  <sheetData>
    <row r="1" spans="2:31" ht="15.75" thickBot="1"/>
    <row r="2" spans="2:31">
      <c r="B2" s="14" t="s">
        <v>48</v>
      </c>
      <c r="C2" s="17" t="str">
        <f>IF('Quarterly Submission Guide'!$D$20 = "", "",'Quarterly Submission Guide'!$D$20)</f>
        <v>Bear Valley Electric Service, Inc.</v>
      </c>
      <c r="D2" s="44" t="s">
        <v>55</v>
      </c>
    </row>
    <row r="3" spans="2:31">
      <c r="B3" s="15" t="s">
        <v>56</v>
      </c>
      <c r="C3" s="13">
        <v>12</v>
      </c>
      <c r="D3" s="2" t="s">
        <v>803</v>
      </c>
    </row>
    <row r="4" spans="2:31" ht="15.75" thickBot="1">
      <c r="B4" s="16" t="s">
        <v>54</v>
      </c>
      <c r="C4" s="28">
        <v>44220</v>
      </c>
      <c r="D4" s="123" t="s">
        <v>804</v>
      </c>
      <c r="E4" s="124"/>
      <c r="F4" s="124"/>
      <c r="G4" s="124"/>
      <c r="H4" s="124"/>
      <c r="I4" s="44"/>
      <c r="J4" s="44"/>
      <c r="K4" s="44"/>
      <c r="L4" s="44"/>
      <c r="V4" s="101"/>
      <c r="W4" s="101"/>
    </row>
    <row r="5" spans="2:31">
      <c r="E5" s="100"/>
      <c r="H5" s="44"/>
      <c r="I5" s="44"/>
      <c r="J5" s="44"/>
      <c r="K5" s="44"/>
      <c r="L5" s="44"/>
      <c r="T5" s="102" t="s">
        <v>725</v>
      </c>
      <c r="U5" s="102" t="s">
        <v>725</v>
      </c>
      <c r="V5" s="40" t="s">
        <v>725</v>
      </c>
      <c r="W5" s="40" t="s">
        <v>725</v>
      </c>
      <c r="X5" s="41" t="s">
        <v>726</v>
      </c>
      <c r="Y5" s="41" t="s">
        <v>726</v>
      </c>
      <c r="Z5" s="41" t="s">
        <v>726</v>
      </c>
      <c r="AA5" s="41" t="s">
        <v>726</v>
      </c>
      <c r="AB5" s="41" t="s">
        <v>726</v>
      </c>
      <c r="AC5" s="41" t="s">
        <v>726</v>
      </c>
      <c r="AD5" s="41" t="s">
        <v>726</v>
      </c>
      <c r="AE5" s="41" t="s">
        <v>726</v>
      </c>
    </row>
    <row r="6" spans="2:31">
      <c r="B6" s="3" t="s">
        <v>805</v>
      </c>
      <c r="E6" s="100"/>
      <c r="H6" s="44"/>
      <c r="I6" s="44"/>
      <c r="J6" s="44"/>
      <c r="K6" s="44"/>
      <c r="L6" s="44"/>
      <c r="T6" s="106" t="s">
        <v>806</v>
      </c>
      <c r="U6" s="106" t="s">
        <v>807</v>
      </c>
      <c r="V6" s="46" t="s">
        <v>808</v>
      </c>
      <c r="W6" s="46" t="s">
        <v>809</v>
      </c>
      <c r="X6" s="46" t="s">
        <v>806</v>
      </c>
      <c r="Y6" s="46" t="s">
        <v>807</v>
      </c>
      <c r="Z6" s="46" t="s">
        <v>808</v>
      </c>
      <c r="AA6" s="46" t="s">
        <v>809</v>
      </c>
      <c r="AB6" s="46" t="s">
        <v>806</v>
      </c>
      <c r="AC6" s="46" t="s">
        <v>807</v>
      </c>
      <c r="AD6" s="46" t="s">
        <v>808</v>
      </c>
      <c r="AE6" s="46" t="s">
        <v>809</v>
      </c>
    </row>
    <row r="7" spans="2:31" ht="135">
      <c r="B7" s="45" t="s">
        <v>60</v>
      </c>
      <c r="C7" s="45" t="s">
        <v>810</v>
      </c>
      <c r="D7" s="45" t="s">
        <v>811</v>
      </c>
      <c r="E7" s="45" t="s">
        <v>812</v>
      </c>
      <c r="F7" s="45" t="s">
        <v>813</v>
      </c>
      <c r="G7" s="45" t="s">
        <v>814</v>
      </c>
      <c r="H7" s="45" t="s">
        <v>815</v>
      </c>
      <c r="I7" s="45" t="s">
        <v>816</v>
      </c>
      <c r="J7" s="45" t="s">
        <v>817</v>
      </c>
      <c r="K7" s="45" t="s">
        <v>818</v>
      </c>
      <c r="L7" s="45" t="s">
        <v>819</v>
      </c>
      <c r="M7" s="45" t="s">
        <v>820</v>
      </c>
      <c r="N7" s="45" t="s">
        <v>821</v>
      </c>
      <c r="O7" s="45" t="s">
        <v>822</v>
      </c>
      <c r="P7" s="45" t="s">
        <v>823</v>
      </c>
      <c r="Q7" s="45" t="s">
        <v>824</v>
      </c>
      <c r="R7" s="45" t="s">
        <v>825</v>
      </c>
      <c r="S7" s="45" t="s">
        <v>64</v>
      </c>
      <c r="T7" s="107">
        <v>2021</v>
      </c>
      <c r="U7" s="107">
        <v>2021</v>
      </c>
      <c r="V7" s="45">
        <v>2021</v>
      </c>
      <c r="W7" s="45">
        <v>2021</v>
      </c>
      <c r="X7" s="45">
        <v>2022</v>
      </c>
      <c r="Y7" s="45">
        <v>2022</v>
      </c>
      <c r="Z7" s="45">
        <v>2022</v>
      </c>
      <c r="AA7" s="45">
        <v>2022</v>
      </c>
      <c r="AB7" s="45">
        <v>2023</v>
      </c>
      <c r="AC7" s="45">
        <v>2023</v>
      </c>
      <c r="AD7" s="45">
        <v>2023</v>
      </c>
      <c r="AE7" s="45">
        <v>2023</v>
      </c>
    </row>
    <row r="8" spans="2:31" ht="240.75">
      <c r="B8" s="36" t="s">
        <v>32</v>
      </c>
      <c r="C8" s="36" t="s">
        <v>16</v>
      </c>
      <c r="D8" s="36" t="s">
        <v>826</v>
      </c>
      <c r="E8" s="36" t="s">
        <v>827</v>
      </c>
      <c r="F8" s="97" t="s">
        <v>18</v>
      </c>
      <c r="G8" s="97" t="s">
        <v>22</v>
      </c>
      <c r="H8" s="97">
        <v>2021</v>
      </c>
      <c r="I8" s="97" t="s">
        <v>71</v>
      </c>
      <c r="J8" s="97" t="s">
        <v>71</v>
      </c>
      <c r="K8" s="97">
        <v>3.28</v>
      </c>
      <c r="L8" s="97">
        <v>3.28</v>
      </c>
      <c r="M8" s="97" t="s">
        <v>71</v>
      </c>
      <c r="N8" s="97" t="s">
        <v>828</v>
      </c>
      <c r="O8" s="97" t="s">
        <v>829</v>
      </c>
      <c r="P8" s="97" t="s">
        <v>830</v>
      </c>
      <c r="Q8" s="97"/>
      <c r="R8" s="97" t="s">
        <v>831</v>
      </c>
      <c r="S8" s="113" t="s">
        <v>832</v>
      </c>
      <c r="T8" s="97">
        <v>0</v>
      </c>
      <c r="U8" s="119">
        <v>14799.77</v>
      </c>
      <c r="V8" s="97" t="s">
        <v>71</v>
      </c>
      <c r="W8" s="97" t="s">
        <v>71</v>
      </c>
      <c r="X8" s="97">
        <v>0</v>
      </c>
      <c r="Y8" s="97">
        <v>7137</v>
      </c>
      <c r="Z8" s="97" t="s">
        <v>71</v>
      </c>
      <c r="AA8" s="97" t="s">
        <v>71</v>
      </c>
      <c r="AB8" s="97">
        <v>0</v>
      </c>
      <c r="AC8" s="119">
        <v>7315</v>
      </c>
      <c r="AD8" s="97" t="s">
        <v>71</v>
      </c>
      <c r="AE8" s="97" t="s">
        <v>71</v>
      </c>
    </row>
    <row r="9" spans="2:31" ht="240">
      <c r="B9" s="36" t="s">
        <v>32</v>
      </c>
      <c r="C9" s="36" t="s">
        <v>16</v>
      </c>
      <c r="D9" s="36" t="s">
        <v>833</v>
      </c>
      <c r="E9" s="36" t="s">
        <v>834</v>
      </c>
      <c r="F9" s="97" t="s">
        <v>18</v>
      </c>
      <c r="G9" s="97" t="s">
        <v>22</v>
      </c>
      <c r="H9" s="97">
        <v>2021</v>
      </c>
      <c r="I9" s="97" t="s">
        <v>71</v>
      </c>
      <c r="J9" s="97" t="s">
        <v>71</v>
      </c>
      <c r="K9" s="97">
        <v>3.28</v>
      </c>
      <c r="L9" s="97">
        <v>3.28</v>
      </c>
      <c r="M9" s="97" t="s">
        <v>71</v>
      </c>
      <c r="N9" s="97" t="s">
        <v>828</v>
      </c>
      <c r="O9" s="97" t="s">
        <v>829</v>
      </c>
      <c r="P9" s="97" t="s">
        <v>830</v>
      </c>
      <c r="Q9" s="97"/>
      <c r="R9" s="97" t="s">
        <v>831</v>
      </c>
      <c r="S9" s="113" t="str">
        <f>S8</f>
        <v>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 summarized risk map showing the overall ignition probability and estimated wildfire consequence, or match drop simulations, along electric lines and equipment. Within a future filing, BVES will develop a summarized risk map showing the overall ignition probability and estimated wildfire consequence along electric lines and equipment. This has been completed as of Q4 2021.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v>
      </c>
      <c r="T9" s="97">
        <v>0</v>
      </c>
      <c r="U9" s="119">
        <v>14799.77</v>
      </c>
      <c r="V9" s="97" t="s">
        <v>71</v>
      </c>
      <c r="W9" s="97" t="s">
        <v>71</v>
      </c>
      <c r="X9" s="97">
        <v>0</v>
      </c>
      <c r="Y9" s="97">
        <v>7137</v>
      </c>
      <c r="Z9" s="97" t="s">
        <v>71</v>
      </c>
      <c r="AA9" s="97" t="s">
        <v>71</v>
      </c>
      <c r="AB9" s="97">
        <v>0</v>
      </c>
      <c r="AC9" s="119">
        <v>7315</v>
      </c>
      <c r="AD9" s="97" t="s">
        <v>71</v>
      </c>
      <c r="AE9" s="97" t="s">
        <v>71</v>
      </c>
    </row>
    <row r="10" spans="2:31" ht="240">
      <c r="B10" s="36" t="s">
        <v>32</v>
      </c>
      <c r="C10" s="36" t="s">
        <v>16</v>
      </c>
      <c r="D10" s="36" t="s">
        <v>835</v>
      </c>
      <c r="E10" s="36" t="s">
        <v>836</v>
      </c>
      <c r="F10" s="97" t="s">
        <v>18</v>
      </c>
      <c r="G10" s="97" t="s">
        <v>22</v>
      </c>
      <c r="H10" s="97">
        <v>2021</v>
      </c>
      <c r="I10" s="97" t="s">
        <v>71</v>
      </c>
      <c r="J10" s="97" t="s">
        <v>71</v>
      </c>
      <c r="K10" s="97">
        <v>3.28</v>
      </c>
      <c r="L10" s="97">
        <v>3.28</v>
      </c>
      <c r="M10" s="97" t="s">
        <v>71</v>
      </c>
      <c r="N10" s="97" t="s">
        <v>828</v>
      </c>
      <c r="O10" s="97" t="s">
        <v>829</v>
      </c>
      <c r="P10" s="97" t="s">
        <v>830</v>
      </c>
      <c r="Q10" s="97"/>
      <c r="R10" s="97" t="s">
        <v>831</v>
      </c>
      <c r="S10" s="113" t="str">
        <f>S9</f>
        <v>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 summarized risk map showing the overall ignition probability and estimated wildfire consequence, or match drop simulations, along electric lines and equipment. Within a future filing, BVES will develop a summarized risk map showing the overall ignition probability and estimated wildfire consequence along electric lines and equipment. This has been completed as of Q4 2021.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v>
      </c>
      <c r="T10" s="97">
        <v>0</v>
      </c>
      <c r="U10" s="119">
        <v>14799.77</v>
      </c>
      <c r="V10" s="97" t="s">
        <v>71</v>
      </c>
      <c r="W10" s="97" t="s">
        <v>71</v>
      </c>
      <c r="X10" s="97">
        <v>0</v>
      </c>
      <c r="Y10" s="97">
        <v>7137</v>
      </c>
      <c r="Z10" s="97" t="s">
        <v>71</v>
      </c>
      <c r="AA10" s="97" t="s">
        <v>71</v>
      </c>
      <c r="AB10" s="97">
        <v>0</v>
      </c>
      <c r="AC10" s="119">
        <v>7315</v>
      </c>
      <c r="AD10" s="97" t="s">
        <v>71</v>
      </c>
      <c r="AE10" s="97" t="s">
        <v>71</v>
      </c>
    </row>
    <row r="11" spans="2:31" ht="240">
      <c r="B11" s="36" t="s">
        <v>32</v>
      </c>
      <c r="C11" s="36" t="s">
        <v>16</v>
      </c>
      <c r="D11" s="36" t="s">
        <v>837</v>
      </c>
      <c r="E11" s="36" t="s">
        <v>838</v>
      </c>
      <c r="F11" s="97" t="s">
        <v>18</v>
      </c>
      <c r="G11" s="97" t="s">
        <v>22</v>
      </c>
      <c r="H11" s="97">
        <v>2020</v>
      </c>
      <c r="I11" s="97" t="s">
        <v>71</v>
      </c>
      <c r="J11" s="97" t="s">
        <v>71</v>
      </c>
      <c r="K11" s="97">
        <v>3.28</v>
      </c>
      <c r="L11" s="97">
        <v>3.28</v>
      </c>
      <c r="M11" s="97" t="s">
        <v>71</v>
      </c>
      <c r="N11" s="97" t="s">
        <v>828</v>
      </c>
      <c r="O11" s="97" t="s">
        <v>829</v>
      </c>
      <c r="P11" s="97" t="s">
        <v>830</v>
      </c>
      <c r="Q11" s="97"/>
      <c r="R11" s="97" t="s">
        <v>831</v>
      </c>
      <c r="S11" s="113" t="str">
        <f>S10</f>
        <v>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 summarized risk map showing the overall ignition probability and estimated wildfire consequence, or match drop simulations, along electric lines and equipment. Within a future filing, BVES will develop a summarized risk map showing the overall ignition probability and estimated wildfire consequence along electric lines and equipment. This has been completed as of Q4 2021.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v>
      </c>
      <c r="T11" s="97">
        <v>0</v>
      </c>
      <c r="U11" s="119">
        <v>14799.77</v>
      </c>
      <c r="V11" s="97" t="s">
        <v>71</v>
      </c>
      <c r="W11" s="97" t="s">
        <v>71</v>
      </c>
      <c r="X11" s="97">
        <v>0</v>
      </c>
      <c r="Y11" s="97">
        <v>7137</v>
      </c>
      <c r="Z11" s="97" t="s">
        <v>71</v>
      </c>
      <c r="AA11" s="97" t="s">
        <v>71</v>
      </c>
      <c r="AB11" s="97">
        <v>0</v>
      </c>
      <c r="AC11" s="119">
        <v>7315</v>
      </c>
      <c r="AD11" s="97" t="s">
        <v>71</v>
      </c>
      <c r="AE11" s="97" t="s">
        <v>71</v>
      </c>
    </row>
    <row r="12" spans="2:31" ht="240">
      <c r="B12" s="36" t="s">
        <v>32</v>
      </c>
      <c r="C12" s="36" t="s">
        <v>16</v>
      </c>
      <c r="D12" s="36" t="s">
        <v>839</v>
      </c>
      <c r="E12" s="36" t="s">
        <v>840</v>
      </c>
      <c r="F12" s="97" t="s">
        <v>18</v>
      </c>
      <c r="G12" s="97" t="s">
        <v>22</v>
      </c>
      <c r="H12" s="97">
        <v>2021</v>
      </c>
      <c r="I12" s="97" t="s">
        <v>71</v>
      </c>
      <c r="J12" s="97" t="s">
        <v>71</v>
      </c>
      <c r="K12" s="97">
        <v>3.28</v>
      </c>
      <c r="L12" s="97">
        <v>3.28</v>
      </c>
      <c r="M12" s="97" t="s">
        <v>71</v>
      </c>
      <c r="N12" s="97" t="s">
        <v>828</v>
      </c>
      <c r="O12" s="97" t="s">
        <v>829</v>
      </c>
      <c r="P12" s="97" t="s">
        <v>830</v>
      </c>
      <c r="Q12" s="97"/>
      <c r="R12" s="97" t="s">
        <v>831</v>
      </c>
      <c r="S12" s="113" t="str">
        <f>S11</f>
        <v>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 summarized risk map showing the overall ignition probability and estimated wildfire consequence, or match drop simulations, along electric lines and equipment. Within a future filing, BVES will develop a summarized risk map showing the overall ignition probability and estimated wildfire consequence along electric lines and equipment. This has been completed as of Q4 2021.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v>
      </c>
      <c r="T12" s="97">
        <v>0</v>
      </c>
      <c r="U12" s="119">
        <v>14799.77</v>
      </c>
      <c r="V12" s="97" t="s">
        <v>71</v>
      </c>
      <c r="W12" s="97" t="s">
        <v>71</v>
      </c>
      <c r="X12" s="97">
        <v>0</v>
      </c>
      <c r="Y12" s="97">
        <v>7137</v>
      </c>
      <c r="Z12" s="97" t="s">
        <v>71</v>
      </c>
      <c r="AA12" s="97" t="s">
        <v>71</v>
      </c>
      <c r="AB12" s="97">
        <v>0</v>
      </c>
      <c r="AC12" s="119">
        <v>7315</v>
      </c>
      <c r="AD12" s="97" t="s">
        <v>71</v>
      </c>
      <c r="AE12" s="97" t="s">
        <v>71</v>
      </c>
    </row>
    <row r="13" spans="2:31" ht="132">
      <c r="B13" s="36" t="s">
        <v>32</v>
      </c>
      <c r="C13" s="36" t="s">
        <v>21</v>
      </c>
      <c r="D13" s="36" t="s">
        <v>841</v>
      </c>
      <c r="E13" s="99" t="s">
        <v>842</v>
      </c>
      <c r="F13" s="97" t="s">
        <v>18</v>
      </c>
      <c r="G13" s="97" t="s">
        <v>30</v>
      </c>
      <c r="H13" s="97">
        <v>2018</v>
      </c>
      <c r="I13" s="97" t="s">
        <v>71</v>
      </c>
      <c r="J13" s="97" t="s">
        <v>71</v>
      </c>
      <c r="K13" s="97">
        <v>8.4</v>
      </c>
      <c r="L13" s="97">
        <v>8.4</v>
      </c>
      <c r="M13" s="97" t="s">
        <v>843</v>
      </c>
      <c r="N13" s="97" t="s">
        <v>844</v>
      </c>
      <c r="O13" s="97" t="s">
        <v>845</v>
      </c>
      <c r="P13" s="97" t="s">
        <v>830</v>
      </c>
      <c r="Q13" s="97"/>
      <c r="R13" s="97" t="s">
        <v>846</v>
      </c>
      <c r="S13" s="113" t="s">
        <v>847</v>
      </c>
      <c r="T13" s="97">
        <v>24780</v>
      </c>
      <c r="U13" s="97">
        <v>0</v>
      </c>
      <c r="V13" s="97" t="s">
        <v>71</v>
      </c>
      <c r="W13" s="97">
        <v>2</v>
      </c>
      <c r="X13" s="97">
        <v>0</v>
      </c>
      <c r="Y13" s="97">
        <v>0</v>
      </c>
      <c r="Z13" s="97" t="s">
        <v>71</v>
      </c>
      <c r="AA13" s="97">
        <v>0</v>
      </c>
      <c r="AB13" s="97">
        <v>0</v>
      </c>
      <c r="AC13" s="97">
        <v>0</v>
      </c>
      <c r="AD13" s="97" t="s">
        <v>71</v>
      </c>
      <c r="AE13" s="97">
        <v>0</v>
      </c>
    </row>
    <row r="14" spans="2:31" ht="120">
      <c r="B14" s="36" t="s">
        <v>32</v>
      </c>
      <c r="C14" s="36" t="s">
        <v>21</v>
      </c>
      <c r="D14" s="36" t="s">
        <v>848</v>
      </c>
      <c r="E14" s="99" t="s">
        <v>849</v>
      </c>
      <c r="F14" s="97" t="s">
        <v>18</v>
      </c>
      <c r="G14" s="97" t="s">
        <v>22</v>
      </c>
      <c r="H14" s="97">
        <v>2020</v>
      </c>
      <c r="I14" s="97" t="s">
        <v>71</v>
      </c>
      <c r="J14" s="97" t="s">
        <v>71</v>
      </c>
      <c r="K14" s="97">
        <v>3.98</v>
      </c>
      <c r="L14" s="97">
        <v>3.98</v>
      </c>
      <c r="M14" s="97" t="s">
        <v>71</v>
      </c>
      <c r="N14" s="97" t="s">
        <v>828</v>
      </c>
      <c r="O14" s="97" t="s">
        <v>829</v>
      </c>
      <c r="P14" s="97" t="s">
        <v>830</v>
      </c>
      <c r="Q14" s="97"/>
      <c r="R14" s="97" t="s">
        <v>850</v>
      </c>
      <c r="S14" s="113" t="s">
        <v>851</v>
      </c>
      <c r="T14" s="97">
        <v>111099.57</v>
      </c>
      <c r="U14" s="97">
        <v>0</v>
      </c>
      <c r="V14" s="97" t="s">
        <v>71</v>
      </c>
      <c r="W14" s="97">
        <v>2</v>
      </c>
      <c r="X14" s="97">
        <v>0</v>
      </c>
      <c r="Y14" s="97">
        <v>0</v>
      </c>
      <c r="Z14" s="97" t="s">
        <v>71</v>
      </c>
      <c r="AA14" s="97">
        <v>0</v>
      </c>
      <c r="AB14" s="97">
        <v>0</v>
      </c>
      <c r="AC14" s="97">
        <v>0</v>
      </c>
      <c r="AD14" s="97" t="s">
        <v>71</v>
      </c>
      <c r="AE14" s="97">
        <v>0</v>
      </c>
    </row>
    <row r="15" spans="2:31" ht="60">
      <c r="B15" s="36" t="s">
        <v>32</v>
      </c>
      <c r="C15" s="36" t="s">
        <v>21</v>
      </c>
      <c r="D15" s="36" t="s">
        <v>848</v>
      </c>
      <c r="E15" s="99" t="s">
        <v>849</v>
      </c>
      <c r="F15" s="97" t="s">
        <v>18</v>
      </c>
      <c r="G15" s="97" t="s">
        <v>22</v>
      </c>
      <c r="H15" s="97" t="s">
        <v>71</v>
      </c>
      <c r="I15" s="97" t="s">
        <v>71</v>
      </c>
      <c r="J15" s="97" t="s">
        <v>71</v>
      </c>
      <c r="K15" s="97" t="s">
        <v>71</v>
      </c>
      <c r="L15" s="97" t="s">
        <v>71</v>
      </c>
      <c r="M15" s="97" t="s">
        <v>71</v>
      </c>
      <c r="N15" s="97" t="s">
        <v>71</v>
      </c>
      <c r="O15" s="97" t="s">
        <v>71</v>
      </c>
      <c r="P15" s="97" t="s">
        <v>71</v>
      </c>
      <c r="Q15" s="97"/>
      <c r="R15" s="97"/>
      <c r="S15" s="113" t="s">
        <v>852</v>
      </c>
      <c r="T15" s="97" t="s">
        <v>71</v>
      </c>
      <c r="U15" s="97" t="s">
        <v>71</v>
      </c>
      <c r="V15" s="97" t="s">
        <v>71</v>
      </c>
      <c r="W15" s="97" t="s">
        <v>71</v>
      </c>
      <c r="X15" s="97" t="s">
        <v>71</v>
      </c>
      <c r="Y15" s="97" t="s">
        <v>71</v>
      </c>
      <c r="Z15" s="97" t="s">
        <v>71</v>
      </c>
      <c r="AA15" s="97" t="s">
        <v>71</v>
      </c>
      <c r="AB15" s="97" t="s">
        <v>71</v>
      </c>
      <c r="AC15" s="97" t="s">
        <v>71</v>
      </c>
      <c r="AD15" s="97" t="s">
        <v>71</v>
      </c>
      <c r="AE15" s="97" t="s">
        <v>71</v>
      </c>
    </row>
    <row r="16" spans="2:31" ht="75">
      <c r="B16" s="36" t="s">
        <v>32</v>
      </c>
      <c r="C16" s="36" t="s">
        <v>21</v>
      </c>
      <c r="D16" s="36" t="s">
        <v>853</v>
      </c>
      <c r="E16" s="99" t="s">
        <v>854</v>
      </c>
      <c r="F16" s="97" t="s">
        <v>71</v>
      </c>
      <c r="G16" s="97" t="s">
        <v>71</v>
      </c>
      <c r="H16" s="97" t="s">
        <v>71</v>
      </c>
      <c r="I16" s="97" t="s">
        <v>71</v>
      </c>
      <c r="J16" s="97" t="s">
        <v>71</v>
      </c>
      <c r="K16" s="97" t="s">
        <v>71</v>
      </c>
      <c r="L16" s="97" t="s">
        <v>71</v>
      </c>
      <c r="M16" s="97" t="s">
        <v>71</v>
      </c>
      <c r="N16" s="97" t="s">
        <v>71</v>
      </c>
      <c r="O16" s="97" t="s">
        <v>71</v>
      </c>
      <c r="P16" s="97" t="s">
        <v>71</v>
      </c>
      <c r="Q16" s="97"/>
      <c r="R16" s="97" t="s">
        <v>855</v>
      </c>
      <c r="S16" s="113" t="s">
        <v>856</v>
      </c>
      <c r="T16" s="97">
        <v>0</v>
      </c>
      <c r="U16" s="97">
        <v>0</v>
      </c>
      <c r="V16" s="97" t="s">
        <v>71</v>
      </c>
      <c r="W16" s="97" t="s">
        <v>71</v>
      </c>
      <c r="X16" s="97">
        <v>149563</v>
      </c>
      <c r="Y16" s="97">
        <v>0</v>
      </c>
      <c r="Z16" s="97" t="s">
        <v>71</v>
      </c>
      <c r="AA16" s="97">
        <v>117</v>
      </c>
      <c r="AB16" s="97">
        <v>0</v>
      </c>
      <c r="AC16" s="97">
        <v>0</v>
      </c>
      <c r="AD16" s="97" t="s">
        <v>71</v>
      </c>
      <c r="AE16" s="97">
        <v>0</v>
      </c>
    </row>
    <row r="17" spans="2:31" ht="156">
      <c r="B17" s="36" t="s">
        <v>32</v>
      </c>
      <c r="C17" s="36" t="s">
        <v>21</v>
      </c>
      <c r="D17" s="36" t="s">
        <v>857</v>
      </c>
      <c r="E17" s="99" t="s">
        <v>858</v>
      </c>
      <c r="F17" s="97" t="s">
        <v>71</v>
      </c>
      <c r="G17" s="97" t="s">
        <v>71</v>
      </c>
      <c r="H17" s="97" t="s">
        <v>71</v>
      </c>
      <c r="I17" s="97" t="s">
        <v>71</v>
      </c>
      <c r="J17" s="97" t="s">
        <v>71</v>
      </c>
      <c r="K17" s="97" t="s">
        <v>71</v>
      </c>
      <c r="L17" s="97" t="s">
        <v>71</v>
      </c>
      <c r="M17" s="97" t="s">
        <v>71</v>
      </c>
      <c r="N17" s="97" t="s">
        <v>71</v>
      </c>
      <c r="O17" s="97" t="s">
        <v>71</v>
      </c>
      <c r="P17" s="97" t="s">
        <v>71</v>
      </c>
      <c r="Q17" s="97"/>
      <c r="R17" s="97" t="s">
        <v>71</v>
      </c>
      <c r="S17" s="113" t="s">
        <v>859</v>
      </c>
      <c r="T17" s="97">
        <v>0</v>
      </c>
      <c r="U17" s="97">
        <v>12700</v>
      </c>
      <c r="V17" s="97" t="s">
        <v>71</v>
      </c>
      <c r="W17" s="97" t="s">
        <v>71</v>
      </c>
      <c r="X17" s="97">
        <v>0</v>
      </c>
      <c r="Y17" s="97">
        <v>22500</v>
      </c>
      <c r="Z17" s="97" t="s">
        <v>71</v>
      </c>
      <c r="AA17" s="97" t="s">
        <v>71</v>
      </c>
      <c r="AB17" s="97">
        <v>0</v>
      </c>
      <c r="AC17" s="97">
        <v>25000</v>
      </c>
      <c r="AD17" s="97" t="s">
        <v>71</v>
      </c>
      <c r="AE17" s="97" t="s">
        <v>71</v>
      </c>
    </row>
    <row r="18" spans="2:31" ht="144">
      <c r="B18" s="36" t="s">
        <v>32</v>
      </c>
      <c r="C18" s="36" t="s">
        <v>21</v>
      </c>
      <c r="D18" s="36" t="s">
        <v>860</v>
      </c>
      <c r="E18" s="99" t="s">
        <v>861</v>
      </c>
      <c r="F18" s="97" t="s">
        <v>71</v>
      </c>
      <c r="G18" s="97" t="s">
        <v>71</v>
      </c>
      <c r="H18" s="97" t="s">
        <v>71</v>
      </c>
      <c r="I18" s="97" t="s">
        <v>71</v>
      </c>
      <c r="J18" s="97" t="s">
        <v>71</v>
      </c>
      <c r="K18" s="97" t="s">
        <v>71</v>
      </c>
      <c r="L18" s="97" t="s">
        <v>71</v>
      </c>
      <c r="M18" s="97" t="s">
        <v>71</v>
      </c>
      <c r="N18" s="97" t="s">
        <v>71</v>
      </c>
      <c r="O18" s="97" t="s">
        <v>71</v>
      </c>
      <c r="P18" s="97" t="s">
        <v>71</v>
      </c>
      <c r="Q18" s="97"/>
      <c r="R18" s="97" t="s">
        <v>71</v>
      </c>
      <c r="S18" s="113" t="s">
        <v>862</v>
      </c>
      <c r="T18" s="97">
        <v>0</v>
      </c>
      <c r="U18" s="97">
        <v>0</v>
      </c>
      <c r="V18" s="97" t="s">
        <v>71</v>
      </c>
      <c r="W18" s="97" t="s">
        <v>71</v>
      </c>
      <c r="X18" s="97">
        <v>0</v>
      </c>
      <c r="Y18" s="97">
        <v>43697</v>
      </c>
      <c r="Z18" s="97" t="s">
        <v>71</v>
      </c>
      <c r="AA18" s="97" t="s">
        <v>71</v>
      </c>
      <c r="AB18" s="97">
        <v>0</v>
      </c>
      <c r="AC18" s="97">
        <v>44789</v>
      </c>
      <c r="AD18" s="97" t="s">
        <v>71</v>
      </c>
      <c r="AE18" s="97" t="s">
        <v>71</v>
      </c>
    </row>
    <row r="19" spans="2:31" ht="156">
      <c r="B19" s="36" t="s">
        <v>32</v>
      </c>
      <c r="C19" s="36" t="s">
        <v>21</v>
      </c>
      <c r="D19" s="36" t="s">
        <v>863</v>
      </c>
      <c r="E19" s="99" t="s">
        <v>864</v>
      </c>
      <c r="F19" s="97" t="s">
        <v>18</v>
      </c>
      <c r="G19" s="97" t="s">
        <v>30</v>
      </c>
      <c r="H19" s="97">
        <v>2018</v>
      </c>
      <c r="I19" s="97" t="s">
        <v>71</v>
      </c>
      <c r="J19" s="97" t="s">
        <v>71</v>
      </c>
      <c r="K19" s="97">
        <v>0.26</v>
      </c>
      <c r="L19" s="97">
        <v>0.26</v>
      </c>
      <c r="M19" s="97" t="s">
        <v>71</v>
      </c>
      <c r="N19" s="97" t="s">
        <v>828</v>
      </c>
      <c r="O19" s="97" t="s">
        <v>829</v>
      </c>
      <c r="P19" s="97" t="s">
        <v>865</v>
      </c>
      <c r="Q19" s="97"/>
      <c r="R19" s="97" t="s">
        <v>71</v>
      </c>
      <c r="S19" s="113" t="s">
        <v>866</v>
      </c>
      <c r="T19" s="97">
        <v>0</v>
      </c>
      <c r="U19" s="97">
        <v>12700</v>
      </c>
      <c r="V19" s="97" t="s">
        <v>71</v>
      </c>
      <c r="W19" s="97" t="s">
        <v>71</v>
      </c>
      <c r="X19" s="97">
        <v>0</v>
      </c>
      <c r="Y19" s="97">
        <v>22500</v>
      </c>
      <c r="Z19" s="97" t="s">
        <v>71</v>
      </c>
      <c r="AA19" s="97" t="s">
        <v>71</v>
      </c>
      <c r="AB19" s="97">
        <v>0</v>
      </c>
      <c r="AC19" s="97">
        <v>25000</v>
      </c>
      <c r="AD19" s="97" t="s">
        <v>71</v>
      </c>
      <c r="AE19" s="97" t="s">
        <v>71</v>
      </c>
    </row>
    <row r="20" spans="2:31" ht="144">
      <c r="B20" s="36" t="s">
        <v>28</v>
      </c>
      <c r="C20" s="36" t="s">
        <v>25</v>
      </c>
      <c r="D20" s="36" t="s">
        <v>867</v>
      </c>
      <c r="E20" s="99" t="s">
        <v>868</v>
      </c>
      <c r="F20" s="97" t="s">
        <v>26</v>
      </c>
      <c r="G20" s="97" t="s">
        <v>34</v>
      </c>
      <c r="H20" s="97" t="s">
        <v>71</v>
      </c>
      <c r="I20" s="97" t="s">
        <v>71</v>
      </c>
      <c r="J20" s="97" t="s">
        <v>71</v>
      </c>
      <c r="K20" s="97" t="s">
        <v>71</v>
      </c>
      <c r="L20" s="97" t="s">
        <v>71</v>
      </c>
      <c r="M20" s="97" t="s">
        <v>71</v>
      </c>
      <c r="N20" s="97" t="s">
        <v>71</v>
      </c>
      <c r="O20" s="97" t="s">
        <v>71</v>
      </c>
      <c r="P20" s="97" t="s">
        <v>71</v>
      </c>
      <c r="Q20" s="97"/>
      <c r="R20" s="97" t="s">
        <v>71</v>
      </c>
      <c r="S20" s="113" t="s">
        <v>869</v>
      </c>
      <c r="T20" s="97">
        <v>0</v>
      </c>
      <c r="U20" s="97">
        <v>7276</v>
      </c>
      <c r="V20" s="97" t="s">
        <v>71</v>
      </c>
      <c r="W20" s="97" t="s">
        <v>71</v>
      </c>
      <c r="X20" s="97">
        <v>0</v>
      </c>
      <c r="Y20" s="97">
        <v>8110</v>
      </c>
      <c r="Z20" s="97" t="s">
        <v>71</v>
      </c>
      <c r="AA20" s="97" t="s">
        <v>71</v>
      </c>
      <c r="AB20" s="97">
        <v>0</v>
      </c>
      <c r="AC20" s="97">
        <v>8313</v>
      </c>
      <c r="AD20" s="97" t="s">
        <v>71</v>
      </c>
      <c r="AE20" s="97" t="s">
        <v>71</v>
      </c>
    </row>
    <row r="21" spans="2:31" ht="168">
      <c r="B21" s="36" t="s">
        <v>28</v>
      </c>
      <c r="C21" s="36" t="s">
        <v>25</v>
      </c>
      <c r="D21" s="36" t="s">
        <v>870</v>
      </c>
      <c r="E21" s="99" t="s">
        <v>871</v>
      </c>
      <c r="F21" s="97" t="s">
        <v>26</v>
      </c>
      <c r="G21" s="97" t="s">
        <v>41</v>
      </c>
      <c r="H21" s="97" t="s">
        <v>71</v>
      </c>
      <c r="I21" s="97" t="s">
        <v>71</v>
      </c>
      <c r="J21" s="97" t="s">
        <v>71</v>
      </c>
      <c r="K21" s="97" t="s">
        <v>71</v>
      </c>
      <c r="L21" s="97" t="s">
        <v>71</v>
      </c>
      <c r="M21" s="97" t="s">
        <v>71</v>
      </c>
      <c r="N21" s="97" t="s">
        <v>71</v>
      </c>
      <c r="O21" s="97" t="s">
        <v>71</v>
      </c>
      <c r="P21" s="97" t="s">
        <v>71</v>
      </c>
      <c r="Q21" s="97"/>
      <c r="R21" s="97" t="s">
        <v>71</v>
      </c>
      <c r="S21" s="113" t="s">
        <v>872</v>
      </c>
      <c r="T21" s="97">
        <v>0</v>
      </c>
      <c r="U21" s="97">
        <v>37240</v>
      </c>
      <c r="V21" s="97" t="s">
        <v>71</v>
      </c>
      <c r="W21" s="97" t="s">
        <v>71</v>
      </c>
      <c r="X21" s="97">
        <v>0</v>
      </c>
      <c r="Y21" s="97">
        <v>42743</v>
      </c>
      <c r="Z21" s="97" t="s">
        <v>71</v>
      </c>
      <c r="AA21" s="97" t="s">
        <v>71</v>
      </c>
      <c r="AB21" s="97">
        <v>0</v>
      </c>
      <c r="AC21" s="97">
        <v>43812</v>
      </c>
      <c r="AD21" s="97" t="s">
        <v>71</v>
      </c>
      <c r="AE21" s="97" t="s">
        <v>71</v>
      </c>
    </row>
    <row r="22" spans="2:31" ht="96">
      <c r="B22" s="36" t="s">
        <v>28</v>
      </c>
      <c r="C22" s="36" t="s">
        <v>25</v>
      </c>
      <c r="D22" s="36" t="s">
        <v>873</v>
      </c>
      <c r="E22" s="99" t="s">
        <v>874</v>
      </c>
      <c r="F22" s="97" t="s">
        <v>18</v>
      </c>
      <c r="G22" s="97" t="s">
        <v>30</v>
      </c>
      <c r="H22" s="97">
        <v>2019</v>
      </c>
      <c r="I22" s="97" t="s">
        <v>71</v>
      </c>
      <c r="J22" s="97" t="s">
        <v>71</v>
      </c>
      <c r="K22" s="97">
        <v>0.4</v>
      </c>
      <c r="L22" s="97">
        <v>0.4</v>
      </c>
      <c r="M22" s="97" t="s">
        <v>71</v>
      </c>
      <c r="N22" s="97" t="s">
        <v>828</v>
      </c>
      <c r="O22" s="97" t="s">
        <v>71</v>
      </c>
      <c r="P22" s="97" t="s">
        <v>71</v>
      </c>
      <c r="Q22" s="97"/>
      <c r="R22" s="97" t="s">
        <v>71</v>
      </c>
      <c r="S22" s="113" t="s">
        <v>875</v>
      </c>
      <c r="T22" s="97">
        <v>6374192</v>
      </c>
      <c r="U22" s="97">
        <v>0</v>
      </c>
      <c r="V22" s="97" t="s">
        <v>71</v>
      </c>
      <c r="W22" s="97">
        <v>12.3</v>
      </c>
      <c r="X22" s="97">
        <v>5438095</v>
      </c>
      <c r="Y22" s="97">
        <v>0</v>
      </c>
      <c r="Z22" s="97" t="str">
        <f>V22</f>
        <v>NA</v>
      </c>
      <c r="AA22" s="97">
        <v>12.9</v>
      </c>
      <c r="AB22" s="97">
        <v>5438095</v>
      </c>
      <c r="AC22" s="97">
        <v>0</v>
      </c>
      <c r="AD22" s="97" t="str">
        <f>Z22</f>
        <v>NA</v>
      </c>
      <c r="AE22" s="97">
        <v>12.9</v>
      </c>
    </row>
    <row r="23" spans="2:31" ht="96">
      <c r="B23" s="36" t="s">
        <v>28</v>
      </c>
      <c r="C23" s="36" t="s">
        <v>25</v>
      </c>
      <c r="D23" s="36" t="s">
        <v>876</v>
      </c>
      <c r="E23" s="99" t="s">
        <v>874</v>
      </c>
      <c r="F23" s="97" t="s">
        <v>18</v>
      </c>
      <c r="G23" s="97" t="s">
        <v>30</v>
      </c>
      <c r="H23" s="97">
        <v>2019</v>
      </c>
      <c r="I23" s="97" t="s">
        <v>71</v>
      </c>
      <c r="J23" s="97" t="s">
        <v>71</v>
      </c>
      <c r="K23" s="97">
        <v>0.4</v>
      </c>
      <c r="L23" s="97">
        <v>0.4</v>
      </c>
      <c r="M23" s="97" t="s">
        <v>71</v>
      </c>
      <c r="N23" s="97" t="s">
        <v>828</v>
      </c>
      <c r="O23" s="97" t="s">
        <v>71</v>
      </c>
      <c r="P23" s="97" t="s">
        <v>71</v>
      </c>
      <c r="Q23" s="97"/>
      <c r="R23" s="97" t="s">
        <v>71</v>
      </c>
      <c r="S23" s="113" t="s">
        <v>877</v>
      </c>
      <c r="T23" s="97">
        <v>0</v>
      </c>
      <c r="U23" s="97">
        <v>0</v>
      </c>
      <c r="V23" s="97" t="s">
        <v>71</v>
      </c>
      <c r="W23" s="97" t="s">
        <v>71</v>
      </c>
      <c r="X23" s="97">
        <v>0</v>
      </c>
      <c r="Y23" s="97">
        <v>0</v>
      </c>
      <c r="Z23" s="97" t="s">
        <v>71</v>
      </c>
      <c r="AA23" s="97" t="s">
        <v>71</v>
      </c>
      <c r="AB23" s="97">
        <v>0</v>
      </c>
      <c r="AC23" s="97">
        <v>0</v>
      </c>
      <c r="AD23" s="97" t="s">
        <v>71</v>
      </c>
      <c r="AE23" s="97" t="s">
        <v>71</v>
      </c>
    </row>
    <row r="24" spans="2:31" ht="96">
      <c r="B24" s="36" t="s">
        <v>28</v>
      </c>
      <c r="C24" s="36" t="s">
        <v>25</v>
      </c>
      <c r="D24" s="36" t="s">
        <v>878</v>
      </c>
      <c r="E24" s="99" t="s">
        <v>874</v>
      </c>
      <c r="F24" s="97" t="s">
        <v>18</v>
      </c>
      <c r="G24" s="97" t="s">
        <v>30</v>
      </c>
      <c r="H24" s="97">
        <v>2019</v>
      </c>
      <c r="I24" s="97" t="s">
        <v>71</v>
      </c>
      <c r="J24" s="97" t="s">
        <v>71</v>
      </c>
      <c r="K24" s="97">
        <v>0.21</v>
      </c>
      <c r="L24" s="97">
        <v>0.21</v>
      </c>
      <c r="M24" s="97" t="s">
        <v>71</v>
      </c>
      <c r="N24" s="97" t="s">
        <v>828</v>
      </c>
      <c r="O24" s="97" t="s">
        <v>71</v>
      </c>
      <c r="P24" s="97" t="s">
        <v>71</v>
      </c>
      <c r="Q24" s="97"/>
      <c r="R24" s="97" t="s">
        <v>71</v>
      </c>
      <c r="S24" s="113" t="s">
        <v>879</v>
      </c>
      <c r="T24" s="97">
        <v>39808</v>
      </c>
      <c r="U24" s="97">
        <v>0</v>
      </c>
      <c r="V24" s="97" t="s">
        <v>71</v>
      </c>
      <c r="W24" s="97" t="s">
        <v>71</v>
      </c>
      <c r="X24" s="97">
        <v>1188047</v>
      </c>
      <c r="Y24" s="97">
        <v>0</v>
      </c>
      <c r="Z24" s="97">
        <v>8.4600000000000009</v>
      </c>
      <c r="AA24" s="97" t="s">
        <v>71</v>
      </c>
      <c r="AB24" s="97">
        <v>0</v>
      </c>
      <c r="AC24" s="97">
        <v>0</v>
      </c>
      <c r="AD24" s="97">
        <v>0</v>
      </c>
      <c r="AE24" s="97" t="s">
        <v>71</v>
      </c>
    </row>
    <row r="25" spans="2:31" ht="108">
      <c r="B25" s="36" t="s">
        <v>28</v>
      </c>
      <c r="C25" s="36" t="s">
        <v>25</v>
      </c>
      <c r="D25" s="36" t="s">
        <v>880</v>
      </c>
      <c r="E25" s="99" t="s">
        <v>881</v>
      </c>
      <c r="F25" s="97" t="s">
        <v>18</v>
      </c>
      <c r="G25" s="97" t="s">
        <v>30</v>
      </c>
      <c r="H25" s="97">
        <v>2019</v>
      </c>
      <c r="I25" s="97" t="s">
        <v>71</v>
      </c>
      <c r="J25" s="97" t="s">
        <v>71</v>
      </c>
      <c r="K25" s="97" t="s">
        <v>71</v>
      </c>
      <c r="L25" s="97" t="s">
        <v>71</v>
      </c>
      <c r="M25" s="97" t="s">
        <v>71</v>
      </c>
      <c r="N25" s="97" t="s">
        <v>71</v>
      </c>
      <c r="O25" s="97" t="s">
        <v>71</v>
      </c>
      <c r="P25" s="97" t="s">
        <v>71</v>
      </c>
      <c r="Q25" s="97"/>
      <c r="R25" s="97" t="s">
        <v>71</v>
      </c>
      <c r="S25" s="113" t="s">
        <v>882</v>
      </c>
      <c r="T25" s="97">
        <v>0</v>
      </c>
      <c r="U25" s="97">
        <v>22047</v>
      </c>
      <c r="V25" s="97" t="s">
        <v>71</v>
      </c>
      <c r="W25" s="97" t="s">
        <v>71</v>
      </c>
      <c r="X25" s="97">
        <v>0</v>
      </c>
      <c r="Y25" s="97">
        <v>36074</v>
      </c>
      <c r="Z25" s="97" t="s">
        <v>71</v>
      </c>
      <c r="AA25" s="97" t="s">
        <v>71</v>
      </c>
      <c r="AB25" s="97">
        <v>0</v>
      </c>
      <c r="AC25" s="97">
        <v>36976</v>
      </c>
      <c r="AD25" s="97" t="s">
        <v>71</v>
      </c>
      <c r="AE25" s="97" t="s">
        <v>71</v>
      </c>
    </row>
    <row r="26" spans="2:31" ht="132">
      <c r="B26" s="36" t="s">
        <v>28</v>
      </c>
      <c r="C26" s="36" t="s">
        <v>25</v>
      </c>
      <c r="D26" s="36" t="s">
        <v>883</v>
      </c>
      <c r="E26" s="99" t="s">
        <v>884</v>
      </c>
      <c r="F26" s="97" t="s">
        <v>26</v>
      </c>
      <c r="G26" s="97" t="s">
        <v>22</v>
      </c>
      <c r="H26" s="97" t="s">
        <v>71</v>
      </c>
      <c r="I26" s="97" t="s">
        <v>71</v>
      </c>
      <c r="J26" s="97" t="s">
        <v>71</v>
      </c>
      <c r="K26" s="97" t="s">
        <v>71</v>
      </c>
      <c r="L26" s="97" t="s">
        <v>71</v>
      </c>
      <c r="M26" s="97" t="s">
        <v>71</v>
      </c>
      <c r="N26" s="97" t="s">
        <v>71</v>
      </c>
      <c r="O26" s="97" t="s">
        <v>71</v>
      </c>
      <c r="P26" s="97" t="s">
        <v>71</v>
      </c>
      <c r="Q26" s="97"/>
      <c r="R26" s="97" t="s">
        <v>71</v>
      </c>
      <c r="S26" s="113" t="s">
        <v>885</v>
      </c>
      <c r="T26" s="97">
        <v>0</v>
      </c>
      <c r="U26" s="97">
        <v>36745</v>
      </c>
      <c r="V26" s="97" t="s">
        <v>71</v>
      </c>
      <c r="W26" s="97" t="s">
        <v>71</v>
      </c>
      <c r="X26" s="97">
        <v>0</v>
      </c>
      <c r="Y26" s="97">
        <v>60124</v>
      </c>
      <c r="Z26" s="97" t="s">
        <v>71</v>
      </c>
      <c r="AA26" s="97" t="s">
        <v>71</v>
      </c>
      <c r="AB26" s="97">
        <v>0</v>
      </c>
      <c r="AC26" s="97">
        <v>61627</v>
      </c>
      <c r="AD26" s="97" t="s">
        <v>71</v>
      </c>
      <c r="AE26" s="97" t="s">
        <v>71</v>
      </c>
    </row>
    <row r="27" spans="2:31" ht="120">
      <c r="B27" s="36" t="s">
        <v>28</v>
      </c>
      <c r="C27" s="36" t="s">
        <v>25</v>
      </c>
      <c r="D27" s="36" t="s">
        <v>886</v>
      </c>
      <c r="E27" s="99" t="s">
        <v>887</v>
      </c>
      <c r="F27" s="97" t="s">
        <v>26</v>
      </c>
      <c r="G27" s="97" t="s">
        <v>30</v>
      </c>
      <c r="H27" s="97">
        <v>2018</v>
      </c>
      <c r="I27" s="97" t="s">
        <v>71</v>
      </c>
      <c r="J27" s="97" t="s">
        <v>71</v>
      </c>
      <c r="K27" s="97">
        <v>0.09</v>
      </c>
      <c r="L27" s="97">
        <v>0.09</v>
      </c>
      <c r="M27" s="97" t="s">
        <v>888</v>
      </c>
      <c r="N27" s="97" t="s">
        <v>71</v>
      </c>
      <c r="O27" s="97" t="s">
        <v>845</v>
      </c>
      <c r="P27" s="97" t="s">
        <v>830</v>
      </c>
      <c r="Q27" s="97"/>
      <c r="R27" s="97" t="s">
        <v>889</v>
      </c>
      <c r="S27" s="113" t="s">
        <v>890</v>
      </c>
      <c r="T27" s="97">
        <v>536817</v>
      </c>
      <c r="U27" s="97">
        <v>0</v>
      </c>
      <c r="V27" s="97" t="s">
        <v>71</v>
      </c>
      <c r="W27" s="97">
        <v>216</v>
      </c>
      <c r="X27" s="97">
        <v>925000</v>
      </c>
      <c r="Y27" s="97">
        <v>0</v>
      </c>
      <c r="Z27" s="97" t="s">
        <v>71</v>
      </c>
      <c r="AA27" s="97">
        <v>200</v>
      </c>
      <c r="AB27" s="97">
        <v>925000</v>
      </c>
      <c r="AC27" s="97">
        <v>0</v>
      </c>
      <c r="AD27" s="97" t="s">
        <v>71</v>
      </c>
      <c r="AE27" s="97">
        <v>200</v>
      </c>
    </row>
    <row r="28" spans="2:31" ht="75">
      <c r="B28" s="36" t="s">
        <v>28</v>
      </c>
      <c r="C28" s="36" t="s">
        <v>25</v>
      </c>
      <c r="D28" s="36" t="s">
        <v>891</v>
      </c>
      <c r="E28" s="99" t="s">
        <v>887</v>
      </c>
      <c r="F28" s="97" t="s">
        <v>26</v>
      </c>
      <c r="G28" s="97" t="s">
        <v>30</v>
      </c>
      <c r="H28" s="97">
        <v>2019</v>
      </c>
      <c r="I28" s="97" t="s">
        <v>71</v>
      </c>
      <c r="J28" s="97" t="s">
        <v>71</v>
      </c>
      <c r="K28" s="97">
        <v>0.21</v>
      </c>
      <c r="L28" s="97">
        <v>2.1000000000000001E-2</v>
      </c>
      <c r="M28" s="97" t="s">
        <v>71</v>
      </c>
      <c r="N28" s="97" t="s">
        <v>828</v>
      </c>
      <c r="O28" s="97" t="s">
        <v>71</v>
      </c>
      <c r="P28" s="97" t="s">
        <v>830</v>
      </c>
      <c r="Q28" s="97"/>
      <c r="R28" s="97" t="s">
        <v>889</v>
      </c>
      <c r="S28" s="113" t="s">
        <v>892</v>
      </c>
      <c r="T28" s="97">
        <v>141137</v>
      </c>
      <c r="U28" s="97">
        <v>0</v>
      </c>
      <c r="V28" s="97" t="s">
        <v>71</v>
      </c>
      <c r="W28" s="97" t="s">
        <v>71</v>
      </c>
      <c r="X28" s="97">
        <v>4212167</v>
      </c>
      <c r="Y28" s="97">
        <v>0</v>
      </c>
      <c r="Z28" s="97" t="s">
        <v>71</v>
      </c>
      <c r="AA28" s="97">
        <v>67</v>
      </c>
      <c r="AB28" s="97">
        <v>0</v>
      </c>
      <c r="AC28" s="97">
        <v>0</v>
      </c>
      <c r="AD28" s="97" t="s">
        <v>71</v>
      </c>
      <c r="AE28" s="97" t="s">
        <v>71</v>
      </c>
    </row>
    <row r="29" spans="2:31" ht="75">
      <c r="B29" s="36" t="s">
        <v>28</v>
      </c>
      <c r="C29" s="36" t="s">
        <v>25</v>
      </c>
      <c r="D29" s="36" t="s">
        <v>893</v>
      </c>
      <c r="E29" s="99" t="s">
        <v>887</v>
      </c>
      <c r="F29" s="97" t="s">
        <v>26</v>
      </c>
      <c r="G29" s="97" t="s">
        <v>30</v>
      </c>
      <c r="H29" s="97">
        <v>2020</v>
      </c>
      <c r="I29" s="97" t="s">
        <v>71</v>
      </c>
      <c r="J29" s="97" t="s">
        <v>71</v>
      </c>
      <c r="K29" s="97">
        <v>0.15</v>
      </c>
      <c r="L29" s="97">
        <v>0.15</v>
      </c>
      <c r="M29" s="97" t="s">
        <v>71</v>
      </c>
      <c r="N29" s="97" t="s">
        <v>828</v>
      </c>
      <c r="O29" s="97" t="s">
        <v>71</v>
      </c>
      <c r="P29" s="97" t="s">
        <v>71</v>
      </c>
      <c r="Q29" s="97"/>
      <c r="R29" s="97" t="s">
        <v>894</v>
      </c>
      <c r="S29" s="113" t="s">
        <v>895</v>
      </c>
      <c r="T29" s="97">
        <v>16081</v>
      </c>
      <c r="U29" s="97">
        <v>0</v>
      </c>
      <c r="V29" s="97" t="s">
        <v>71</v>
      </c>
      <c r="W29" s="97">
        <v>5</v>
      </c>
      <c r="X29" s="97">
        <v>0</v>
      </c>
      <c r="Y29" s="97">
        <v>0</v>
      </c>
      <c r="Z29" s="97" t="s">
        <v>71</v>
      </c>
      <c r="AA29" s="97" t="s">
        <v>71</v>
      </c>
      <c r="AB29" s="97">
        <v>0</v>
      </c>
      <c r="AC29" s="97">
        <v>0</v>
      </c>
      <c r="AD29" s="97" t="s">
        <v>71</v>
      </c>
      <c r="AE29" s="97" t="s">
        <v>71</v>
      </c>
    </row>
    <row r="30" spans="2:31" ht="75">
      <c r="B30" s="36" t="s">
        <v>28</v>
      </c>
      <c r="C30" s="36" t="s">
        <v>25</v>
      </c>
      <c r="D30" s="36" t="s">
        <v>896</v>
      </c>
      <c r="E30" s="99" t="s">
        <v>887</v>
      </c>
      <c r="F30" s="97" t="s">
        <v>26</v>
      </c>
      <c r="G30" s="97" t="s">
        <v>71</v>
      </c>
      <c r="H30" s="97">
        <v>2021</v>
      </c>
      <c r="I30" s="97" t="s">
        <v>71</v>
      </c>
      <c r="J30" s="97" t="s">
        <v>71</v>
      </c>
      <c r="K30" s="97">
        <v>0.15</v>
      </c>
      <c r="L30" s="97">
        <v>0.15</v>
      </c>
      <c r="M30" s="97" t="s">
        <v>71</v>
      </c>
      <c r="N30" s="97" t="s">
        <v>828</v>
      </c>
      <c r="O30" s="97" t="s">
        <v>71</v>
      </c>
      <c r="P30" s="97" t="s">
        <v>71</v>
      </c>
      <c r="Q30" s="97"/>
      <c r="R30" s="97" t="s">
        <v>894</v>
      </c>
      <c r="S30" s="113" t="s">
        <v>897</v>
      </c>
      <c r="T30" s="97">
        <v>560072</v>
      </c>
      <c r="U30" s="97">
        <v>0</v>
      </c>
      <c r="V30" s="97" t="s">
        <v>71</v>
      </c>
      <c r="W30" s="97">
        <v>400</v>
      </c>
      <c r="X30" s="97">
        <v>390000</v>
      </c>
      <c r="Y30" s="97">
        <v>0</v>
      </c>
      <c r="Z30" s="97" t="s">
        <v>71</v>
      </c>
      <c r="AA30" s="97">
        <v>400</v>
      </c>
      <c r="AB30" s="97">
        <v>0</v>
      </c>
      <c r="AC30" s="97">
        <v>0</v>
      </c>
      <c r="AD30" s="97" t="s">
        <v>71</v>
      </c>
      <c r="AE30" s="97" t="s">
        <v>71</v>
      </c>
    </row>
    <row r="31" spans="2:31" ht="108">
      <c r="B31" s="36" t="s">
        <v>28</v>
      </c>
      <c r="C31" s="36" t="s">
        <v>25</v>
      </c>
      <c r="D31" s="36" t="s">
        <v>898</v>
      </c>
      <c r="E31" s="99" t="s">
        <v>899</v>
      </c>
      <c r="F31" s="97" t="s">
        <v>26</v>
      </c>
      <c r="G31" s="97" t="s">
        <v>22</v>
      </c>
      <c r="H31" s="97">
        <v>2018</v>
      </c>
      <c r="I31" s="97" t="s">
        <v>71</v>
      </c>
      <c r="J31" s="97" t="s">
        <v>71</v>
      </c>
      <c r="K31" s="97">
        <v>0.09</v>
      </c>
      <c r="L31" s="97">
        <v>0.09</v>
      </c>
      <c r="M31" s="97" t="s">
        <v>900</v>
      </c>
      <c r="N31" s="97" t="s">
        <v>71</v>
      </c>
      <c r="O31" s="97" t="s">
        <v>829</v>
      </c>
      <c r="P31" s="97" t="s">
        <v>830</v>
      </c>
      <c r="Q31" s="97"/>
      <c r="R31" s="97" t="s">
        <v>901</v>
      </c>
      <c r="S31" s="113" t="s">
        <v>902</v>
      </c>
      <c r="T31" s="97">
        <v>1486593</v>
      </c>
      <c r="U31" s="97">
        <v>0</v>
      </c>
      <c r="V31" s="97" t="s">
        <v>71</v>
      </c>
      <c r="W31" s="97">
        <v>862</v>
      </c>
      <c r="X31" s="97">
        <v>0</v>
      </c>
      <c r="Y31" s="97">
        <v>0</v>
      </c>
      <c r="Z31" s="97" t="s">
        <v>71</v>
      </c>
      <c r="AA31" s="97" t="s">
        <v>71</v>
      </c>
      <c r="AB31" s="97">
        <v>0</v>
      </c>
      <c r="AC31" s="97">
        <v>0</v>
      </c>
      <c r="AD31" s="97" t="s">
        <v>71</v>
      </c>
      <c r="AE31" s="97" t="s">
        <v>71</v>
      </c>
    </row>
    <row r="32" spans="2:31" ht="132">
      <c r="B32" s="36" t="s">
        <v>28</v>
      </c>
      <c r="C32" s="36" t="s">
        <v>25</v>
      </c>
      <c r="D32" s="36" t="s">
        <v>903</v>
      </c>
      <c r="E32" s="99" t="s">
        <v>904</v>
      </c>
      <c r="F32" s="97" t="s">
        <v>22</v>
      </c>
      <c r="G32" s="97" t="s">
        <v>26</v>
      </c>
      <c r="H32" s="97" t="s">
        <v>71</v>
      </c>
      <c r="I32" s="97" t="s">
        <v>71</v>
      </c>
      <c r="J32" s="97" t="s">
        <v>71</v>
      </c>
      <c r="K32" s="97" t="s">
        <v>71</v>
      </c>
      <c r="L32" s="97" t="s">
        <v>71</v>
      </c>
      <c r="M32" s="97" t="s">
        <v>71</v>
      </c>
      <c r="N32" s="97" t="s">
        <v>71</v>
      </c>
      <c r="O32" s="97" t="s">
        <v>71</v>
      </c>
      <c r="P32" s="97" t="s">
        <v>71</v>
      </c>
      <c r="Q32" s="97"/>
      <c r="R32" s="97" t="s">
        <v>71</v>
      </c>
      <c r="S32" s="113" t="s">
        <v>905</v>
      </c>
      <c r="T32" s="97" t="s">
        <v>71</v>
      </c>
      <c r="U32" s="97" t="s">
        <v>71</v>
      </c>
      <c r="V32" s="97" t="s">
        <v>71</v>
      </c>
      <c r="W32" s="97" t="s">
        <v>71</v>
      </c>
      <c r="X32" s="97" t="s">
        <v>71</v>
      </c>
      <c r="Y32" s="97" t="s">
        <v>71</v>
      </c>
      <c r="Z32" s="97" t="s">
        <v>71</v>
      </c>
      <c r="AA32" s="97" t="s">
        <v>71</v>
      </c>
      <c r="AB32" s="97" t="s">
        <v>71</v>
      </c>
      <c r="AC32" s="97" t="s">
        <v>71</v>
      </c>
      <c r="AD32" s="97" t="s">
        <v>71</v>
      </c>
      <c r="AE32" s="97" t="s">
        <v>71</v>
      </c>
    </row>
    <row r="33" spans="2:31" ht="156">
      <c r="B33" s="36" t="s">
        <v>28</v>
      </c>
      <c r="C33" s="36" t="s">
        <v>25</v>
      </c>
      <c r="D33" s="36" t="s">
        <v>906</v>
      </c>
      <c r="E33" s="99" t="s">
        <v>907</v>
      </c>
      <c r="F33" s="97" t="s">
        <v>26</v>
      </c>
      <c r="G33" s="97" t="s">
        <v>30</v>
      </c>
      <c r="H33" s="97">
        <v>2019</v>
      </c>
      <c r="I33" s="97" t="s">
        <v>71</v>
      </c>
      <c r="J33" s="97" t="s">
        <v>71</v>
      </c>
      <c r="K33" s="97">
        <v>0.26</v>
      </c>
      <c r="L33" s="97">
        <v>0.26</v>
      </c>
      <c r="M33" s="97" t="s">
        <v>888</v>
      </c>
      <c r="N33" s="97" t="s">
        <v>71</v>
      </c>
      <c r="O33" s="97" t="s">
        <v>845</v>
      </c>
      <c r="P33" s="97" t="s">
        <v>71</v>
      </c>
      <c r="Q33" s="97"/>
      <c r="R33" s="97" t="s">
        <v>908</v>
      </c>
      <c r="S33" s="113" t="s">
        <v>909</v>
      </c>
      <c r="T33" s="97">
        <v>3155054</v>
      </c>
      <c r="U33" s="97">
        <v>0</v>
      </c>
      <c r="V33" s="97" t="s">
        <v>71</v>
      </c>
      <c r="W33" s="97">
        <v>10</v>
      </c>
      <c r="X33" s="97">
        <v>915833</v>
      </c>
      <c r="Y33" s="97">
        <v>0</v>
      </c>
      <c r="Z33" s="97" t="s">
        <v>71</v>
      </c>
      <c r="AA33" s="97" t="s">
        <v>71</v>
      </c>
      <c r="AB33" s="97">
        <v>0</v>
      </c>
      <c r="AC33" s="97">
        <v>0</v>
      </c>
      <c r="AD33" s="97" t="s">
        <v>71</v>
      </c>
      <c r="AE33" s="97" t="s">
        <v>71</v>
      </c>
    </row>
    <row r="34" spans="2:31" ht="60">
      <c r="B34" s="36" t="s">
        <v>28</v>
      </c>
      <c r="C34" s="36" t="s">
        <v>25</v>
      </c>
      <c r="D34" s="36" t="s">
        <v>910</v>
      </c>
      <c r="E34" s="99" t="s">
        <v>907</v>
      </c>
      <c r="F34" s="97" t="s">
        <v>26</v>
      </c>
      <c r="G34" s="97" t="s">
        <v>30</v>
      </c>
      <c r="H34" s="97">
        <v>2019</v>
      </c>
      <c r="I34" s="97" t="s">
        <v>71</v>
      </c>
      <c r="J34" s="97" t="s">
        <v>71</v>
      </c>
      <c r="K34" s="97">
        <v>1.18</v>
      </c>
      <c r="L34" s="97">
        <v>1.18</v>
      </c>
      <c r="M34" s="97" t="s">
        <v>843</v>
      </c>
      <c r="N34" s="97" t="s">
        <v>71</v>
      </c>
      <c r="O34" s="97" t="s">
        <v>845</v>
      </c>
      <c r="P34" s="97" t="s">
        <v>71</v>
      </c>
      <c r="Q34" s="97"/>
      <c r="R34" s="97" t="s">
        <v>71</v>
      </c>
      <c r="S34" s="113" t="s">
        <v>911</v>
      </c>
      <c r="T34" s="97">
        <v>189512</v>
      </c>
      <c r="U34" s="97">
        <v>0</v>
      </c>
      <c r="V34" s="97" t="s">
        <v>71</v>
      </c>
      <c r="W34" s="97" t="s">
        <v>71</v>
      </c>
      <c r="X34" s="97">
        <v>0</v>
      </c>
      <c r="Y34" s="97">
        <v>0</v>
      </c>
      <c r="Z34" s="97" t="s">
        <v>71</v>
      </c>
      <c r="AA34" s="97" t="s">
        <v>71</v>
      </c>
      <c r="AB34" s="97">
        <v>0</v>
      </c>
      <c r="AC34" s="97">
        <v>0</v>
      </c>
      <c r="AD34" s="97" t="s">
        <v>71</v>
      </c>
      <c r="AE34" s="97" t="s">
        <v>71</v>
      </c>
    </row>
    <row r="35" spans="2:31" ht="90">
      <c r="B35" s="36" t="s">
        <v>28</v>
      </c>
      <c r="C35" s="36" t="s">
        <v>25</v>
      </c>
      <c r="D35" s="36" t="s">
        <v>912</v>
      </c>
      <c r="E35" s="99" t="s">
        <v>913</v>
      </c>
      <c r="F35" s="97" t="s">
        <v>26</v>
      </c>
      <c r="G35" s="97" t="s">
        <v>30</v>
      </c>
      <c r="H35" s="97" t="s">
        <v>71</v>
      </c>
      <c r="I35" s="97" t="s">
        <v>71</v>
      </c>
      <c r="J35" s="97" t="s">
        <v>71</v>
      </c>
      <c r="K35" s="97" t="s">
        <v>71</v>
      </c>
      <c r="L35" s="97" t="s">
        <v>71</v>
      </c>
      <c r="M35" s="97" t="s">
        <v>71</v>
      </c>
      <c r="N35" s="97" t="s">
        <v>71</v>
      </c>
      <c r="O35" s="97" t="s">
        <v>845</v>
      </c>
      <c r="P35" s="97" t="s">
        <v>71</v>
      </c>
      <c r="Q35" s="97"/>
      <c r="R35" s="97" t="s">
        <v>71</v>
      </c>
      <c r="S35" s="113" t="s">
        <v>914</v>
      </c>
      <c r="T35" s="97">
        <v>0</v>
      </c>
      <c r="U35" s="97">
        <v>10914</v>
      </c>
      <c r="V35" s="97" t="s">
        <v>71</v>
      </c>
      <c r="W35" s="97" t="s">
        <v>71</v>
      </c>
      <c r="X35" s="97">
        <v>0</v>
      </c>
      <c r="Y35" s="97">
        <v>12164</v>
      </c>
      <c r="Z35" s="97" t="s">
        <v>71</v>
      </c>
      <c r="AA35" s="97" t="s">
        <v>71</v>
      </c>
      <c r="AB35" s="97">
        <v>0</v>
      </c>
      <c r="AC35" s="97">
        <v>12468</v>
      </c>
      <c r="AD35" s="97" t="s">
        <v>71</v>
      </c>
      <c r="AE35" s="97" t="s">
        <v>71</v>
      </c>
    </row>
    <row r="36" spans="2:31" ht="180">
      <c r="B36" s="36" t="s">
        <v>28</v>
      </c>
      <c r="C36" s="36" t="s">
        <v>25</v>
      </c>
      <c r="D36" s="36" t="s">
        <v>915</v>
      </c>
      <c r="E36" s="99" t="s">
        <v>916</v>
      </c>
      <c r="F36" s="97" t="s">
        <v>41</v>
      </c>
      <c r="G36" s="97" t="s">
        <v>26</v>
      </c>
      <c r="H36" s="97" t="s">
        <v>71</v>
      </c>
      <c r="I36" s="97" t="s">
        <v>71</v>
      </c>
      <c r="J36" s="97" t="s">
        <v>71</v>
      </c>
      <c r="K36" s="97" t="s">
        <v>71</v>
      </c>
      <c r="L36" s="97" t="s">
        <v>71</v>
      </c>
      <c r="M36" s="97" t="s">
        <v>71</v>
      </c>
      <c r="N36" s="97" t="s">
        <v>71</v>
      </c>
      <c r="O36" s="97" t="s">
        <v>71</v>
      </c>
      <c r="P36" s="97" t="s">
        <v>71</v>
      </c>
      <c r="Q36" s="97"/>
      <c r="R36" s="97" t="s">
        <v>71</v>
      </c>
      <c r="S36" s="113" t="s">
        <v>917</v>
      </c>
      <c r="T36" s="97" t="s">
        <v>71</v>
      </c>
      <c r="U36" s="97" t="s">
        <v>71</v>
      </c>
      <c r="V36" s="97" t="s">
        <v>71</v>
      </c>
      <c r="W36" s="97" t="s">
        <v>71</v>
      </c>
      <c r="X36" s="97" t="s">
        <v>71</v>
      </c>
      <c r="Y36" s="97" t="s">
        <v>71</v>
      </c>
      <c r="Z36" s="97" t="s">
        <v>71</v>
      </c>
      <c r="AA36" s="97" t="s">
        <v>71</v>
      </c>
      <c r="AB36" s="97" t="s">
        <v>71</v>
      </c>
      <c r="AC36" s="97" t="s">
        <v>71</v>
      </c>
      <c r="AD36" s="97" t="s">
        <v>71</v>
      </c>
      <c r="AE36" s="97" t="s">
        <v>71</v>
      </c>
    </row>
    <row r="37" spans="2:31" ht="60">
      <c r="B37" s="36" t="s">
        <v>28</v>
      </c>
      <c r="C37" s="36" t="s">
        <v>25</v>
      </c>
      <c r="D37" s="36" t="s">
        <v>918</v>
      </c>
      <c r="E37" s="99" t="s">
        <v>919</v>
      </c>
      <c r="F37" s="97" t="s">
        <v>22</v>
      </c>
      <c r="G37" s="97" t="s">
        <v>26</v>
      </c>
      <c r="H37" s="97">
        <v>2019</v>
      </c>
      <c r="I37" s="97" t="s">
        <v>71</v>
      </c>
      <c r="J37" s="97" t="s">
        <v>71</v>
      </c>
      <c r="K37" s="97">
        <v>0.01</v>
      </c>
      <c r="L37" s="97">
        <v>0.01</v>
      </c>
      <c r="M37" s="97" t="s">
        <v>71</v>
      </c>
      <c r="N37" s="97" t="s">
        <v>828</v>
      </c>
      <c r="O37" s="97" t="s">
        <v>829</v>
      </c>
      <c r="P37" s="97" t="s">
        <v>830</v>
      </c>
      <c r="Q37" s="97"/>
      <c r="R37" s="97" t="s">
        <v>71</v>
      </c>
      <c r="S37" s="113" t="s">
        <v>920</v>
      </c>
      <c r="T37" s="97">
        <v>1674576</v>
      </c>
      <c r="U37" s="97">
        <v>7276</v>
      </c>
      <c r="V37" s="97" t="s">
        <v>71</v>
      </c>
      <c r="W37" s="97" t="s">
        <v>71</v>
      </c>
      <c r="X37" s="97">
        <v>410000</v>
      </c>
      <c r="Y37" s="97">
        <v>81096</v>
      </c>
      <c r="Z37" s="97">
        <v>0</v>
      </c>
      <c r="AA37" s="97" t="s">
        <v>71</v>
      </c>
      <c r="AB37" s="97">
        <v>410000</v>
      </c>
      <c r="AC37" s="97">
        <v>83123</v>
      </c>
      <c r="AD37" s="97">
        <v>0</v>
      </c>
      <c r="AE37" s="97" t="s">
        <v>71</v>
      </c>
    </row>
    <row r="38" spans="2:31" ht="60">
      <c r="B38" s="36" t="s">
        <v>28</v>
      </c>
      <c r="C38" s="36" t="s">
        <v>25</v>
      </c>
      <c r="D38" s="36" t="s">
        <v>918</v>
      </c>
      <c r="E38" s="99" t="s">
        <v>919</v>
      </c>
      <c r="F38" s="97" t="s">
        <v>22</v>
      </c>
      <c r="G38" s="97" t="s">
        <v>26</v>
      </c>
      <c r="H38" s="97">
        <v>2018</v>
      </c>
      <c r="I38" s="97" t="s">
        <v>71</v>
      </c>
      <c r="J38" s="97" t="s">
        <v>71</v>
      </c>
      <c r="K38" s="97">
        <v>1.57</v>
      </c>
      <c r="L38" s="97">
        <v>1.57</v>
      </c>
      <c r="M38" s="97" t="s">
        <v>843</v>
      </c>
      <c r="N38" s="97" t="s">
        <v>71</v>
      </c>
      <c r="O38" s="97" t="s">
        <v>71</v>
      </c>
      <c r="P38" s="97" t="s">
        <v>830</v>
      </c>
      <c r="Q38" s="97"/>
      <c r="R38" s="97" t="s">
        <v>266</v>
      </c>
      <c r="S38" s="113" t="s">
        <v>921</v>
      </c>
      <c r="T38" s="97">
        <v>276378</v>
      </c>
      <c r="U38" s="97">
        <v>0</v>
      </c>
      <c r="V38" s="97" t="s">
        <v>71</v>
      </c>
      <c r="W38" s="97">
        <v>400</v>
      </c>
      <c r="X38" s="97">
        <v>500000</v>
      </c>
      <c r="Y38" s="97">
        <v>0</v>
      </c>
      <c r="Z38" s="97" t="s">
        <v>71</v>
      </c>
      <c r="AA38" s="97">
        <v>70</v>
      </c>
      <c r="AB38" s="97">
        <v>500000</v>
      </c>
      <c r="AC38" s="97">
        <v>0</v>
      </c>
      <c r="AD38" s="97" t="s">
        <v>71</v>
      </c>
      <c r="AE38" s="97">
        <v>70</v>
      </c>
    </row>
    <row r="39" spans="2:31" ht="45">
      <c r="B39" s="36" t="s">
        <v>28</v>
      </c>
      <c r="C39" s="117" t="s">
        <v>25</v>
      </c>
      <c r="D39" s="117" t="s">
        <v>918</v>
      </c>
      <c r="E39" s="118" t="s">
        <v>919</v>
      </c>
      <c r="F39" s="97" t="s">
        <v>26</v>
      </c>
      <c r="G39" s="97" t="s">
        <v>30</v>
      </c>
      <c r="H39" s="97">
        <v>2020</v>
      </c>
      <c r="I39" s="97" t="s">
        <v>71</v>
      </c>
      <c r="J39" s="97" t="s">
        <v>71</v>
      </c>
      <c r="K39" s="97">
        <v>0.15</v>
      </c>
      <c r="L39" s="97">
        <v>0.15</v>
      </c>
      <c r="M39" s="97" t="s">
        <v>71</v>
      </c>
      <c r="N39" s="97" t="s">
        <v>828</v>
      </c>
      <c r="O39" s="97" t="s">
        <v>71</v>
      </c>
      <c r="P39" s="97" t="s">
        <v>71</v>
      </c>
      <c r="Q39" s="97"/>
      <c r="R39" s="97" t="s">
        <v>894</v>
      </c>
      <c r="S39" s="113" t="s">
        <v>922</v>
      </c>
      <c r="T39" s="97" t="s">
        <v>71</v>
      </c>
      <c r="U39" s="97" t="s">
        <v>71</v>
      </c>
      <c r="V39" s="97" t="s">
        <v>71</v>
      </c>
      <c r="W39" s="97" t="s">
        <v>71</v>
      </c>
      <c r="X39" s="97" t="s">
        <v>71</v>
      </c>
      <c r="Y39" s="97" t="s">
        <v>71</v>
      </c>
      <c r="Z39" s="97" t="s">
        <v>71</v>
      </c>
      <c r="AA39" s="97" t="s">
        <v>71</v>
      </c>
      <c r="AB39" s="97" t="s">
        <v>71</v>
      </c>
      <c r="AC39" s="97" t="s">
        <v>71</v>
      </c>
      <c r="AD39" s="97" t="s">
        <v>71</v>
      </c>
      <c r="AE39" s="97" t="s">
        <v>71</v>
      </c>
    </row>
    <row r="40" spans="2:31" ht="120">
      <c r="B40" s="36" t="s">
        <v>28</v>
      </c>
      <c r="C40" s="36" t="s">
        <v>25</v>
      </c>
      <c r="D40" s="36" t="s">
        <v>923</v>
      </c>
      <c r="E40" s="99" t="s">
        <v>924</v>
      </c>
      <c r="F40" s="97" t="s">
        <v>26</v>
      </c>
      <c r="G40" s="97" t="s">
        <v>34</v>
      </c>
      <c r="H40" s="97">
        <v>2018</v>
      </c>
      <c r="I40" s="97" t="s">
        <v>71</v>
      </c>
      <c r="J40" s="97" t="s">
        <v>71</v>
      </c>
      <c r="K40" s="97">
        <v>0.36</v>
      </c>
      <c r="L40" s="97">
        <v>0.36</v>
      </c>
      <c r="M40" s="97" t="s">
        <v>843</v>
      </c>
      <c r="N40" s="97" t="s">
        <v>71</v>
      </c>
      <c r="O40" s="97" t="s">
        <v>845</v>
      </c>
      <c r="P40" s="97" t="s">
        <v>830</v>
      </c>
      <c r="Q40" s="97"/>
      <c r="R40" s="97" t="s">
        <v>889</v>
      </c>
      <c r="S40" s="113" t="s">
        <v>925</v>
      </c>
      <c r="T40" s="97">
        <v>1746224</v>
      </c>
      <c r="U40" s="97">
        <v>0</v>
      </c>
      <c r="V40" s="97" t="s">
        <v>71</v>
      </c>
      <c r="W40" s="97">
        <v>557</v>
      </c>
      <c r="X40" s="97">
        <v>1475442</v>
      </c>
      <c r="Y40" s="97">
        <v>0</v>
      </c>
      <c r="Z40" s="97" t="s">
        <v>71</v>
      </c>
      <c r="AA40" s="97">
        <v>450</v>
      </c>
      <c r="AB40" s="97">
        <v>1475442</v>
      </c>
      <c r="AC40" s="97">
        <v>0</v>
      </c>
      <c r="AD40" s="97" t="s">
        <v>71</v>
      </c>
      <c r="AE40" s="97">
        <v>450</v>
      </c>
    </row>
    <row r="41" spans="2:31" ht="72">
      <c r="B41" s="36" t="s">
        <v>28</v>
      </c>
      <c r="C41" s="36" t="s">
        <v>25</v>
      </c>
      <c r="D41" s="36" t="s">
        <v>926</v>
      </c>
      <c r="E41" s="99" t="s">
        <v>927</v>
      </c>
      <c r="F41" s="97" t="s">
        <v>26</v>
      </c>
      <c r="G41" s="97" t="s">
        <v>34</v>
      </c>
      <c r="H41" s="97" t="s">
        <v>71</v>
      </c>
      <c r="I41" s="97" t="s">
        <v>71</v>
      </c>
      <c r="J41" s="97" t="s">
        <v>71</v>
      </c>
      <c r="K41" s="97" t="s">
        <v>71</v>
      </c>
      <c r="L41" s="97" t="s">
        <v>71</v>
      </c>
      <c r="M41" s="97" t="s">
        <v>71</v>
      </c>
      <c r="N41" s="97" t="s">
        <v>71</v>
      </c>
      <c r="O41" s="97" t="s">
        <v>845</v>
      </c>
      <c r="P41" s="97" t="s">
        <v>71</v>
      </c>
      <c r="Q41" s="97"/>
      <c r="R41" s="97" t="s">
        <v>71</v>
      </c>
      <c r="S41" s="113" t="s">
        <v>928</v>
      </c>
      <c r="T41" s="97">
        <v>0</v>
      </c>
      <c r="U41" s="97">
        <v>7944</v>
      </c>
      <c r="V41" s="97" t="s">
        <v>71</v>
      </c>
      <c r="W41" s="97" t="s">
        <v>71</v>
      </c>
      <c r="X41" s="97">
        <v>310000</v>
      </c>
      <c r="Y41" s="97">
        <v>20215</v>
      </c>
      <c r="Z41" s="97" t="s">
        <v>71</v>
      </c>
      <c r="AA41" s="97" t="s">
        <v>71</v>
      </c>
      <c r="AB41" s="97">
        <v>310000</v>
      </c>
      <c r="AC41" s="97">
        <v>20720</v>
      </c>
      <c r="AD41" s="97" t="s">
        <v>71</v>
      </c>
      <c r="AE41" s="97" t="s">
        <v>71</v>
      </c>
    </row>
    <row r="42" spans="2:31" ht="60">
      <c r="B42" s="36" t="s">
        <v>28</v>
      </c>
      <c r="C42" s="36" t="s">
        <v>25</v>
      </c>
      <c r="D42" s="36" t="s">
        <v>929</v>
      </c>
      <c r="E42" s="99" t="s">
        <v>930</v>
      </c>
      <c r="F42" s="97" t="s">
        <v>71</v>
      </c>
      <c r="G42" s="97" t="s">
        <v>71</v>
      </c>
      <c r="H42" s="97" t="s">
        <v>71</v>
      </c>
      <c r="I42" s="97" t="s">
        <v>71</v>
      </c>
      <c r="J42" s="97" t="s">
        <v>71</v>
      </c>
      <c r="K42" s="97" t="s">
        <v>71</v>
      </c>
      <c r="L42" s="97" t="s">
        <v>71</v>
      </c>
      <c r="M42" s="97" t="s">
        <v>71</v>
      </c>
      <c r="N42" s="97" t="s">
        <v>71</v>
      </c>
      <c r="O42" s="97" t="s">
        <v>71</v>
      </c>
      <c r="P42" s="97" t="s">
        <v>71</v>
      </c>
      <c r="Q42" s="97"/>
      <c r="R42" s="97" t="s">
        <v>71</v>
      </c>
      <c r="S42" s="113" t="s">
        <v>931</v>
      </c>
      <c r="T42" s="97" t="s">
        <v>71</v>
      </c>
      <c r="U42" s="97" t="s">
        <v>71</v>
      </c>
      <c r="V42" s="97" t="s">
        <v>71</v>
      </c>
      <c r="W42" s="97" t="s">
        <v>71</v>
      </c>
      <c r="X42" s="97" t="s">
        <v>71</v>
      </c>
      <c r="Y42" s="97" t="s">
        <v>71</v>
      </c>
      <c r="Z42" s="97" t="s">
        <v>71</v>
      </c>
      <c r="AA42" s="97" t="s">
        <v>71</v>
      </c>
      <c r="AB42" s="97" t="s">
        <v>71</v>
      </c>
      <c r="AC42" s="97" t="s">
        <v>71</v>
      </c>
      <c r="AD42" s="97" t="s">
        <v>71</v>
      </c>
      <c r="AE42" s="97" t="s">
        <v>71</v>
      </c>
    </row>
    <row r="43" spans="2:31" ht="45">
      <c r="B43" s="36" t="s">
        <v>28</v>
      </c>
      <c r="C43" s="36" t="s">
        <v>25</v>
      </c>
      <c r="D43" s="36" t="s">
        <v>932</v>
      </c>
      <c r="E43" s="99" t="s">
        <v>933</v>
      </c>
      <c r="F43" s="97" t="s">
        <v>71</v>
      </c>
      <c r="G43" s="97" t="s">
        <v>71</v>
      </c>
      <c r="H43" s="97" t="s">
        <v>71</v>
      </c>
      <c r="I43" s="97" t="s">
        <v>71</v>
      </c>
      <c r="J43" s="97" t="s">
        <v>71</v>
      </c>
      <c r="K43" s="97" t="s">
        <v>71</v>
      </c>
      <c r="L43" s="97" t="s">
        <v>71</v>
      </c>
      <c r="M43" s="97" t="s">
        <v>71</v>
      </c>
      <c r="N43" s="97" t="s">
        <v>71</v>
      </c>
      <c r="O43" s="97" t="s">
        <v>845</v>
      </c>
      <c r="P43" s="97" t="s">
        <v>71</v>
      </c>
      <c r="Q43" s="97"/>
      <c r="R43" s="97" t="s">
        <v>71</v>
      </c>
      <c r="S43" s="114"/>
      <c r="T43" s="97">
        <v>508649</v>
      </c>
      <c r="U43" s="97">
        <v>0</v>
      </c>
      <c r="V43" s="97" t="s">
        <v>71</v>
      </c>
      <c r="W43" s="97" t="s">
        <v>71</v>
      </c>
      <c r="X43" s="97">
        <v>105000</v>
      </c>
      <c r="Y43" s="97">
        <v>0</v>
      </c>
      <c r="Z43" s="97" t="s">
        <v>71</v>
      </c>
      <c r="AA43" s="97" t="s">
        <v>71</v>
      </c>
      <c r="AB43" s="97">
        <v>105000</v>
      </c>
      <c r="AC43" s="97">
        <v>0</v>
      </c>
      <c r="AD43" s="97" t="s">
        <v>71</v>
      </c>
      <c r="AE43" s="97" t="s">
        <v>71</v>
      </c>
    </row>
    <row r="44" spans="2:31" ht="60">
      <c r="B44" s="36" t="s">
        <v>28</v>
      </c>
      <c r="C44" s="36" t="s">
        <v>25</v>
      </c>
      <c r="D44" s="36" t="s">
        <v>934</v>
      </c>
      <c r="E44" s="99" t="s">
        <v>935</v>
      </c>
      <c r="F44" s="97" t="s">
        <v>71</v>
      </c>
      <c r="G44" s="97" t="s">
        <v>71</v>
      </c>
      <c r="H44" s="97" t="s">
        <v>71</v>
      </c>
      <c r="I44" s="97" t="s">
        <v>71</v>
      </c>
      <c r="J44" s="97" t="s">
        <v>71</v>
      </c>
      <c r="K44" s="97" t="s">
        <v>71</v>
      </c>
      <c r="L44" s="97" t="s">
        <v>71</v>
      </c>
      <c r="M44" s="97" t="s">
        <v>71</v>
      </c>
      <c r="N44" s="97" t="s">
        <v>71</v>
      </c>
      <c r="O44" s="97" t="s">
        <v>845</v>
      </c>
      <c r="P44" s="97" t="s">
        <v>71</v>
      </c>
      <c r="Q44" s="97"/>
      <c r="R44" s="97" t="s">
        <v>71</v>
      </c>
      <c r="S44" s="113" t="s">
        <v>936</v>
      </c>
      <c r="T44" s="97" t="s">
        <v>71</v>
      </c>
      <c r="U44" s="97">
        <v>0</v>
      </c>
      <c r="V44" s="97" t="s">
        <v>71</v>
      </c>
      <c r="W44" s="97" t="s">
        <v>71</v>
      </c>
      <c r="X44" s="97">
        <v>0</v>
      </c>
      <c r="Y44" s="97">
        <v>0</v>
      </c>
      <c r="Z44" s="97" t="s">
        <v>71</v>
      </c>
      <c r="AA44" s="97" t="s">
        <v>71</v>
      </c>
      <c r="AB44" s="97">
        <v>0</v>
      </c>
      <c r="AC44" s="97">
        <v>0</v>
      </c>
      <c r="AD44" s="97" t="s">
        <v>71</v>
      </c>
      <c r="AE44" s="97" t="s">
        <v>71</v>
      </c>
    </row>
    <row r="45" spans="2:31" ht="75">
      <c r="B45" s="36" t="s">
        <v>24</v>
      </c>
      <c r="C45" s="36" t="s">
        <v>29</v>
      </c>
      <c r="D45" s="36" t="s">
        <v>937</v>
      </c>
      <c r="E45" s="99" t="s">
        <v>938</v>
      </c>
      <c r="F45" s="97" t="s">
        <v>18</v>
      </c>
      <c r="G45" s="97" t="s">
        <v>26</v>
      </c>
      <c r="H45" s="97" t="s">
        <v>71</v>
      </c>
      <c r="I45" s="97" t="s">
        <v>71</v>
      </c>
      <c r="J45" s="97" t="s">
        <v>71</v>
      </c>
      <c r="K45" s="97" t="s">
        <v>71</v>
      </c>
      <c r="L45" s="97" t="s">
        <v>71</v>
      </c>
      <c r="M45" s="97" t="s">
        <v>71</v>
      </c>
      <c r="N45" s="97" t="s">
        <v>71</v>
      </c>
      <c r="O45" s="97" t="s">
        <v>845</v>
      </c>
      <c r="P45" s="97" t="s">
        <v>71</v>
      </c>
      <c r="Q45" s="97"/>
      <c r="R45" s="97" t="s">
        <v>71</v>
      </c>
      <c r="S45" s="113"/>
      <c r="T45" s="97" t="s">
        <v>71</v>
      </c>
      <c r="U45" s="97">
        <v>8178</v>
      </c>
      <c r="V45" s="97">
        <v>54.9</v>
      </c>
      <c r="W45" s="97" t="s">
        <v>71</v>
      </c>
      <c r="X45" s="97" t="s">
        <v>71</v>
      </c>
      <c r="Y45" s="97">
        <v>16176</v>
      </c>
      <c r="Z45" s="97">
        <v>50</v>
      </c>
      <c r="AA45" s="97" t="s">
        <v>71</v>
      </c>
      <c r="AB45" s="97" t="s">
        <v>71</v>
      </c>
      <c r="AC45" s="97">
        <v>16580</v>
      </c>
      <c r="AD45" s="97">
        <v>50</v>
      </c>
      <c r="AE45" s="97" t="s">
        <v>71</v>
      </c>
    </row>
    <row r="46" spans="2:31" ht="75">
      <c r="B46" s="36" t="s">
        <v>24</v>
      </c>
      <c r="C46" s="36" t="s">
        <v>29</v>
      </c>
      <c r="D46" s="36" t="s">
        <v>939</v>
      </c>
      <c r="E46" s="99" t="s">
        <v>940</v>
      </c>
      <c r="F46" s="97" t="s">
        <v>71</v>
      </c>
      <c r="G46" s="97" t="s">
        <v>71</v>
      </c>
      <c r="H46" s="97" t="s">
        <v>71</v>
      </c>
      <c r="I46" s="97" t="s">
        <v>71</v>
      </c>
      <c r="J46" s="97" t="s">
        <v>71</v>
      </c>
      <c r="K46" s="97" t="s">
        <v>71</v>
      </c>
      <c r="L46" s="97" t="s">
        <v>71</v>
      </c>
      <c r="M46" s="97" t="s">
        <v>71</v>
      </c>
      <c r="N46" s="97" t="s">
        <v>71</v>
      </c>
      <c r="O46" s="97" t="s">
        <v>71</v>
      </c>
      <c r="P46" s="97" t="s">
        <v>71</v>
      </c>
      <c r="Q46" s="97"/>
      <c r="R46" s="97" t="s">
        <v>71</v>
      </c>
      <c r="S46" s="113" t="s">
        <v>941</v>
      </c>
      <c r="T46" s="97" t="s">
        <v>71</v>
      </c>
      <c r="U46" s="97" t="s">
        <v>71</v>
      </c>
      <c r="V46" s="97" t="s">
        <v>71</v>
      </c>
      <c r="W46" s="97" t="s">
        <v>71</v>
      </c>
      <c r="X46" s="97" t="s">
        <v>71</v>
      </c>
      <c r="Y46" s="97" t="s">
        <v>71</v>
      </c>
      <c r="Z46" s="97" t="s">
        <v>71</v>
      </c>
      <c r="AA46" s="97" t="s">
        <v>71</v>
      </c>
      <c r="AB46" s="97" t="s">
        <v>71</v>
      </c>
      <c r="AC46" s="97" t="s">
        <v>71</v>
      </c>
      <c r="AD46" s="97" t="s">
        <v>71</v>
      </c>
      <c r="AE46" s="97" t="s">
        <v>71</v>
      </c>
    </row>
    <row r="47" spans="2:31" ht="60">
      <c r="B47" s="36" t="s">
        <v>24</v>
      </c>
      <c r="C47" s="36" t="s">
        <v>29</v>
      </c>
      <c r="D47" s="36" t="s">
        <v>942</v>
      </c>
      <c r="E47" s="99" t="s">
        <v>943</v>
      </c>
      <c r="F47" s="97" t="s">
        <v>26</v>
      </c>
      <c r="G47" s="97" t="s">
        <v>30</v>
      </c>
      <c r="H47" s="97">
        <v>2019</v>
      </c>
      <c r="I47" s="97" t="s">
        <v>71</v>
      </c>
      <c r="J47" s="97" t="s">
        <v>71</v>
      </c>
      <c r="K47" s="97" t="s">
        <v>71</v>
      </c>
      <c r="L47" s="97" t="s">
        <v>71</v>
      </c>
      <c r="M47" s="97" t="s">
        <v>900</v>
      </c>
      <c r="N47" s="97" t="s">
        <v>71</v>
      </c>
      <c r="O47" s="97" t="s">
        <v>845</v>
      </c>
      <c r="P47" s="97" t="s">
        <v>944</v>
      </c>
      <c r="Q47" s="97"/>
      <c r="R47" s="97" t="s">
        <v>71</v>
      </c>
      <c r="S47" s="113" t="s">
        <v>945</v>
      </c>
      <c r="T47" s="97" t="s">
        <v>71</v>
      </c>
      <c r="U47" s="97">
        <v>22080</v>
      </c>
      <c r="V47" s="97" t="s">
        <v>71</v>
      </c>
      <c r="W47" s="97" t="s">
        <v>71</v>
      </c>
      <c r="X47" s="97" t="s">
        <v>71</v>
      </c>
      <c r="Y47" s="97">
        <v>17842</v>
      </c>
      <c r="Z47" s="97" t="s">
        <v>71</v>
      </c>
      <c r="AA47" s="97" t="s">
        <v>71</v>
      </c>
      <c r="AB47" s="97" t="s">
        <v>71</v>
      </c>
      <c r="AC47" s="97">
        <v>18288</v>
      </c>
      <c r="AD47" s="97" t="s">
        <v>71</v>
      </c>
      <c r="AE47" s="97" t="s">
        <v>71</v>
      </c>
    </row>
    <row r="48" spans="2:31" ht="96">
      <c r="B48" s="36" t="s">
        <v>24</v>
      </c>
      <c r="C48" s="36" t="s">
        <v>29</v>
      </c>
      <c r="D48" s="36" t="s">
        <v>946</v>
      </c>
      <c r="E48" s="99" t="s">
        <v>947</v>
      </c>
      <c r="F48" s="97" t="s">
        <v>22</v>
      </c>
      <c r="G48" s="97" t="s">
        <v>26</v>
      </c>
      <c r="H48" s="97">
        <v>2018</v>
      </c>
      <c r="I48" s="97" t="s">
        <v>71</v>
      </c>
      <c r="J48" s="97" t="s">
        <v>71</v>
      </c>
      <c r="K48" s="97">
        <v>0.8</v>
      </c>
      <c r="L48" s="97">
        <v>0.8</v>
      </c>
      <c r="M48" s="97" t="s">
        <v>843</v>
      </c>
      <c r="N48" s="97" t="s">
        <v>71</v>
      </c>
      <c r="O48" s="97" t="s">
        <v>829</v>
      </c>
      <c r="P48" s="97" t="s">
        <v>948</v>
      </c>
      <c r="Q48" s="97"/>
      <c r="R48" s="97" t="s">
        <v>71</v>
      </c>
      <c r="S48" s="113" t="s">
        <v>949</v>
      </c>
      <c r="T48" s="97" t="s">
        <v>71</v>
      </c>
      <c r="U48" s="97">
        <v>53378</v>
      </c>
      <c r="V48" s="97">
        <v>211</v>
      </c>
      <c r="W48" s="97" t="s">
        <v>71</v>
      </c>
      <c r="X48" s="97" t="s">
        <v>71</v>
      </c>
      <c r="Y48" s="97">
        <v>60000</v>
      </c>
      <c r="Z48" s="97">
        <v>211</v>
      </c>
      <c r="AA48" s="97" t="s">
        <v>71</v>
      </c>
      <c r="AB48" s="97" t="s">
        <v>71</v>
      </c>
      <c r="AC48" s="97">
        <v>60000</v>
      </c>
      <c r="AD48" s="97">
        <v>211</v>
      </c>
      <c r="AE48" s="97" t="s">
        <v>71</v>
      </c>
    </row>
    <row r="49" spans="2:31" ht="75">
      <c r="B49" s="36" t="s">
        <v>24</v>
      </c>
      <c r="C49" s="36" t="s">
        <v>29</v>
      </c>
      <c r="D49" s="36" t="s">
        <v>950</v>
      </c>
      <c r="E49" s="99" t="s">
        <v>951</v>
      </c>
      <c r="F49" s="97" t="s">
        <v>71</v>
      </c>
      <c r="G49" s="97" t="s">
        <v>71</v>
      </c>
      <c r="H49" s="97" t="s">
        <v>71</v>
      </c>
      <c r="I49" s="97" t="s">
        <v>71</v>
      </c>
      <c r="J49" s="97" t="s">
        <v>71</v>
      </c>
      <c r="K49" s="97" t="s">
        <v>71</v>
      </c>
      <c r="L49" s="97" t="s">
        <v>71</v>
      </c>
      <c r="M49" s="97" t="s">
        <v>71</v>
      </c>
      <c r="N49" s="97" t="s">
        <v>71</v>
      </c>
      <c r="O49" s="97" t="s">
        <v>71</v>
      </c>
      <c r="P49" s="97" t="s">
        <v>71</v>
      </c>
      <c r="Q49" s="97"/>
      <c r="R49" s="97" t="s">
        <v>71</v>
      </c>
      <c r="S49" s="113" t="s">
        <v>941</v>
      </c>
      <c r="T49" s="97" t="s">
        <v>71</v>
      </c>
      <c r="U49" s="97" t="s">
        <v>71</v>
      </c>
      <c r="V49" s="97" t="s">
        <v>71</v>
      </c>
      <c r="W49" s="97" t="s">
        <v>71</v>
      </c>
      <c r="X49" s="97" t="s">
        <v>71</v>
      </c>
      <c r="Y49" s="97" t="s">
        <v>71</v>
      </c>
      <c r="Z49" s="97" t="s">
        <v>71</v>
      </c>
      <c r="AA49" s="97" t="s">
        <v>71</v>
      </c>
      <c r="AB49" s="97" t="s">
        <v>71</v>
      </c>
      <c r="AC49" s="97" t="s">
        <v>71</v>
      </c>
      <c r="AD49" s="97" t="s">
        <v>71</v>
      </c>
      <c r="AE49" s="97" t="s">
        <v>71</v>
      </c>
    </row>
    <row r="50" spans="2:31" ht="60">
      <c r="B50" s="36" t="s">
        <v>24</v>
      </c>
      <c r="C50" s="36" t="s">
        <v>29</v>
      </c>
      <c r="D50" s="36" t="s">
        <v>952</v>
      </c>
      <c r="E50" s="99" t="s">
        <v>953</v>
      </c>
      <c r="F50" s="97" t="s">
        <v>26</v>
      </c>
      <c r="G50" s="97" t="s">
        <v>34</v>
      </c>
      <c r="H50" s="97" t="s">
        <v>71</v>
      </c>
      <c r="I50" s="97" t="s">
        <v>71</v>
      </c>
      <c r="J50" s="97" t="s">
        <v>71</v>
      </c>
      <c r="K50" s="97" t="s">
        <v>71</v>
      </c>
      <c r="L50" s="97" t="s">
        <v>71</v>
      </c>
      <c r="M50" s="97" t="s">
        <v>71</v>
      </c>
      <c r="N50" s="97" t="s">
        <v>71</v>
      </c>
      <c r="O50" s="97" t="s">
        <v>71</v>
      </c>
      <c r="P50" s="97" t="s">
        <v>71</v>
      </c>
      <c r="Q50" s="97"/>
      <c r="R50" s="97" t="s">
        <v>71</v>
      </c>
      <c r="S50" s="113" t="s">
        <v>954</v>
      </c>
      <c r="T50" s="97" t="s">
        <v>71</v>
      </c>
      <c r="U50" s="97">
        <v>30512</v>
      </c>
      <c r="V50" s="97">
        <v>876</v>
      </c>
      <c r="W50" s="97" t="s">
        <v>71</v>
      </c>
      <c r="X50" s="97" t="s">
        <v>71</v>
      </c>
      <c r="Y50" s="97">
        <v>150000</v>
      </c>
      <c r="Z50" s="97" t="s">
        <v>71</v>
      </c>
      <c r="AA50" s="97">
        <v>850</v>
      </c>
      <c r="AB50" s="97" t="s">
        <v>71</v>
      </c>
      <c r="AC50" s="97">
        <v>150000</v>
      </c>
      <c r="AD50" s="97" t="s">
        <v>71</v>
      </c>
      <c r="AE50" s="97">
        <v>850</v>
      </c>
    </row>
    <row r="51" spans="2:31" ht="84">
      <c r="B51" s="36" t="s">
        <v>24</v>
      </c>
      <c r="C51" s="36" t="s">
        <v>29</v>
      </c>
      <c r="D51" s="36" t="s">
        <v>955</v>
      </c>
      <c r="E51" s="99" t="s">
        <v>956</v>
      </c>
      <c r="F51" s="97" t="s">
        <v>22</v>
      </c>
      <c r="G51" s="97" t="s">
        <v>26</v>
      </c>
      <c r="H51" s="97">
        <v>2018</v>
      </c>
      <c r="I51" s="97" t="s">
        <v>71</v>
      </c>
      <c r="J51" s="97" t="s">
        <v>71</v>
      </c>
      <c r="K51" s="97">
        <v>0.7</v>
      </c>
      <c r="L51" s="97">
        <v>0.7</v>
      </c>
      <c r="M51" s="97" t="s">
        <v>71</v>
      </c>
      <c r="N51" s="97" t="s">
        <v>828</v>
      </c>
      <c r="O51" s="97" t="s">
        <v>829</v>
      </c>
      <c r="P51" s="97" t="s">
        <v>830</v>
      </c>
      <c r="Q51" s="97"/>
      <c r="R51" s="97" t="s">
        <v>71</v>
      </c>
      <c r="S51" s="113" t="s">
        <v>957</v>
      </c>
      <c r="T51" s="97" t="s">
        <v>71</v>
      </c>
      <c r="U51" s="97">
        <v>59560</v>
      </c>
      <c r="V51" s="97">
        <v>289.56</v>
      </c>
      <c r="W51" s="97" t="s">
        <v>71</v>
      </c>
      <c r="X51" s="97" t="s">
        <v>71</v>
      </c>
      <c r="Y51" s="97">
        <v>120000</v>
      </c>
      <c r="Z51" s="97">
        <v>211</v>
      </c>
      <c r="AA51" s="97" t="s">
        <v>71</v>
      </c>
      <c r="AB51" s="97" t="s">
        <v>71</v>
      </c>
      <c r="AC51" s="97">
        <v>120000</v>
      </c>
      <c r="AD51" s="97">
        <v>211</v>
      </c>
      <c r="AE51" s="97" t="s">
        <v>71</v>
      </c>
    </row>
    <row r="52" spans="2:31" ht="60">
      <c r="B52" s="36" t="s">
        <v>24</v>
      </c>
      <c r="C52" s="36" t="s">
        <v>29</v>
      </c>
      <c r="D52" s="36" t="s">
        <v>958</v>
      </c>
      <c r="E52" s="99" t="s">
        <v>959</v>
      </c>
      <c r="F52" s="97" t="s">
        <v>71</v>
      </c>
      <c r="G52" s="97" t="s">
        <v>71</v>
      </c>
      <c r="H52" s="97" t="s">
        <v>71</v>
      </c>
      <c r="I52" s="97" t="s">
        <v>71</v>
      </c>
      <c r="J52" s="97" t="s">
        <v>71</v>
      </c>
      <c r="K52" s="97" t="s">
        <v>71</v>
      </c>
      <c r="L52" s="97" t="s">
        <v>71</v>
      </c>
      <c r="M52" s="97" t="s">
        <v>71</v>
      </c>
      <c r="N52" s="97" t="s">
        <v>71</v>
      </c>
      <c r="O52" s="97" t="s">
        <v>71</v>
      </c>
      <c r="P52" s="97" t="s">
        <v>71</v>
      </c>
      <c r="Q52" s="97"/>
      <c r="R52" s="97" t="s">
        <v>71</v>
      </c>
      <c r="S52" s="113" t="s">
        <v>941</v>
      </c>
      <c r="T52" s="97" t="s">
        <v>71</v>
      </c>
      <c r="U52" s="97" t="s">
        <v>71</v>
      </c>
      <c r="V52" s="97" t="s">
        <v>71</v>
      </c>
      <c r="W52" s="97" t="s">
        <v>71</v>
      </c>
      <c r="X52" s="97" t="s">
        <v>71</v>
      </c>
      <c r="Y52" s="97" t="s">
        <v>71</v>
      </c>
      <c r="Z52" s="97" t="s">
        <v>71</v>
      </c>
      <c r="AA52" s="97" t="s">
        <v>71</v>
      </c>
      <c r="AB52" s="97" t="s">
        <v>71</v>
      </c>
      <c r="AC52" s="97" t="s">
        <v>71</v>
      </c>
      <c r="AD52" s="97" t="s">
        <v>71</v>
      </c>
      <c r="AE52" s="97" t="s">
        <v>71</v>
      </c>
    </row>
    <row r="53" spans="2:31" ht="150">
      <c r="B53" s="36" t="s">
        <v>24</v>
      </c>
      <c r="C53" s="36" t="s">
        <v>29</v>
      </c>
      <c r="D53" s="36" t="s">
        <v>960</v>
      </c>
      <c r="E53" s="99" t="s">
        <v>961</v>
      </c>
      <c r="F53" s="97" t="s">
        <v>71</v>
      </c>
      <c r="G53" s="97" t="s">
        <v>71</v>
      </c>
      <c r="H53" s="97" t="s">
        <v>71</v>
      </c>
      <c r="I53" s="97" t="s">
        <v>71</v>
      </c>
      <c r="J53" s="97" t="s">
        <v>71</v>
      </c>
      <c r="K53" s="97" t="s">
        <v>71</v>
      </c>
      <c r="L53" s="97" t="s">
        <v>71</v>
      </c>
      <c r="M53" s="97" t="s">
        <v>71</v>
      </c>
      <c r="N53" s="97" t="s">
        <v>71</v>
      </c>
      <c r="O53" s="97" t="s">
        <v>845</v>
      </c>
      <c r="P53" s="97" t="s">
        <v>71</v>
      </c>
      <c r="Q53" s="97"/>
      <c r="R53" s="97" t="s">
        <v>71</v>
      </c>
      <c r="S53" s="113" t="s">
        <v>962</v>
      </c>
      <c r="T53" s="97" t="s">
        <v>71</v>
      </c>
      <c r="U53" s="97">
        <v>7965</v>
      </c>
      <c r="V53" s="97">
        <v>0</v>
      </c>
      <c r="W53" s="97" t="s">
        <v>71</v>
      </c>
      <c r="X53" s="97" t="s">
        <v>71</v>
      </c>
      <c r="Y53" s="97">
        <v>45000</v>
      </c>
      <c r="Z53" s="97">
        <v>211</v>
      </c>
      <c r="AA53" s="97" t="s">
        <v>71</v>
      </c>
      <c r="AB53" s="97" t="s">
        <v>71</v>
      </c>
      <c r="AC53" s="97">
        <v>45000</v>
      </c>
      <c r="AD53" s="97">
        <v>211</v>
      </c>
      <c r="AE53" s="97" t="s">
        <v>71</v>
      </c>
    </row>
    <row r="54" spans="2:31" ht="150">
      <c r="B54" s="36" t="s">
        <v>24</v>
      </c>
      <c r="C54" s="36" t="s">
        <v>29</v>
      </c>
      <c r="D54" s="36" t="s">
        <v>963</v>
      </c>
      <c r="E54" s="99" t="s">
        <v>961</v>
      </c>
      <c r="F54" s="97" t="s">
        <v>71</v>
      </c>
      <c r="G54" s="97" t="s">
        <v>71</v>
      </c>
      <c r="H54" s="97">
        <v>2021</v>
      </c>
      <c r="I54" s="97" t="s">
        <v>71</v>
      </c>
      <c r="J54" s="97" t="s">
        <v>71</v>
      </c>
      <c r="K54" s="97" t="s">
        <v>71</v>
      </c>
      <c r="L54" s="97" t="s">
        <v>71</v>
      </c>
      <c r="M54" s="97" t="s">
        <v>71</v>
      </c>
      <c r="N54" s="97" t="s">
        <v>71</v>
      </c>
      <c r="O54" s="97" t="s">
        <v>845</v>
      </c>
      <c r="P54" s="97" t="s">
        <v>71</v>
      </c>
      <c r="Q54" s="97"/>
      <c r="R54" s="97" t="s">
        <v>71</v>
      </c>
      <c r="S54" s="113" t="s">
        <v>964</v>
      </c>
      <c r="T54" s="97" t="s">
        <v>71</v>
      </c>
      <c r="U54" s="97">
        <v>53378</v>
      </c>
      <c r="V54" s="97">
        <v>211</v>
      </c>
      <c r="W54" s="97" t="s">
        <v>71</v>
      </c>
      <c r="X54" s="97" t="s">
        <v>71</v>
      </c>
      <c r="Y54" s="97">
        <v>60000</v>
      </c>
      <c r="Z54" s="97">
        <v>211</v>
      </c>
      <c r="AA54" s="97" t="s">
        <v>71</v>
      </c>
      <c r="AB54" s="97" t="s">
        <v>71</v>
      </c>
      <c r="AC54" s="97">
        <v>60000</v>
      </c>
      <c r="AD54" s="97">
        <v>211</v>
      </c>
      <c r="AE54" s="97" t="s">
        <v>71</v>
      </c>
    </row>
    <row r="55" spans="2:31" ht="75">
      <c r="B55" s="36" t="s">
        <v>24</v>
      </c>
      <c r="C55" s="36" t="s">
        <v>29</v>
      </c>
      <c r="D55" s="36" t="s">
        <v>965</v>
      </c>
      <c r="E55" s="99" t="s">
        <v>966</v>
      </c>
      <c r="F55" s="97" t="s">
        <v>71</v>
      </c>
      <c r="G55" s="97" t="s">
        <v>71</v>
      </c>
      <c r="H55" s="97" t="s">
        <v>71</v>
      </c>
      <c r="I55" s="97" t="s">
        <v>71</v>
      </c>
      <c r="J55" s="97" t="s">
        <v>71</v>
      </c>
      <c r="K55" s="97" t="s">
        <v>71</v>
      </c>
      <c r="L55" s="97" t="s">
        <v>71</v>
      </c>
      <c r="M55" s="97" t="s">
        <v>71</v>
      </c>
      <c r="N55" s="97" t="s">
        <v>71</v>
      </c>
      <c r="O55" s="97" t="s">
        <v>71</v>
      </c>
      <c r="P55" s="97" t="s">
        <v>71</v>
      </c>
      <c r="Q55" s="97"/>
      <c r="R55" s="97" t="s">
        <v>71</v>
      </c>
      <c r="S55" s="113" t="s">
        <v>941</v>
      </c>
      <c r="T55" s="97" t="s">
        <v>71</v>
      </c>
      <c r="U55" s="97" t="s">
        <v>71</v>
      </c>
      <c r="V55" s="97" t="s">
        <v>71</v>
      </c>
      <c r="W55" s="97" t="s">
        <v>71</v>
      </c>
      <c r="X55" s="97" t="s">
        <v>71</v>
      </c>
      <c r="Y55" s="97" t="s">
        <v>71</v>
      </c>
      <c r="Z55" s="97" t="s">
        <v>71</v>
      </c>
      <c r="AA55" s="97" t="s">
        <v>71</v>
      </c>
      <c r="AB55" s="97" t="s">
        <v>71</v>
      </c>
      <c r="AC55" s="97" t="s">
        <v>71</v>
      </c>
      <c r="AD55" s="97" t="s">
        <v>71</v>
      </c>
      <c r="AE55" s="97" t="s">
        <v>71</v>
      </c>
    </row>
    <row r="56" spans="2:31" ht="105">
      <c r="B56" s="36" t="s">
        <v>24</v>
      </c>
      <c r="C56" s="36" t="s">
        <v>29</v>
      </c>
      <c r="D56" s="36" t="s">
        <v>967</v>
      </c>
      <c r="E56" s="99" t="s">
        <v>968</v>
      </c>
      <c r="F56" s="97" t="s">
        <v>22</v>
      </c>
      <c r="G56" s="97" t="s">
        <v>26</v>
      </c>
      <c r="H56" s="97">
        <v>2018</v>
      </c>
      <c r="I56" s="97" t="s">
        <v>71</v>
      </c>
      <c r="J56" s="97" t="s">
        <v>71</v>
      </c>
      <c r="K56" s="97">
        <v>0.09</v>
      </c>
      <c r="L56" s="97">
        <v>0.09</v>
      </c>
      <c r="M56" s="97" t="s">
        <v>71</v>
      </c>
      <c r="N56" s="97" t="s">
        <v>828</v>
      </c>
      <c r="O56" s="97" t="s">
        <v>829</v>
      </c>
      <c r="P56" s="97" t="s">
        <v>830</v>
      </c>
      <c r="Q56" s="97"/>
      <c r="R56" s="97" t="s">
        <v>71</v>
      </c>
      <c r="S56" s="113"/>
      <c r="T56" s="97" t="s">
        <v>71</v>
      </c>
      <c r="U56" s="97">
        <v>19082</v>
      </c>
      <c r="V56" s="97">
        <v>460.11</v>
      </c>
      <c r="W56" s="97" t="s">
        <v>71</v>
      </c>
      <c r="X56" s="97">
        <v>0</v>
      </c>
      <c r="Y56" s="97">
        <v>37745</v>
      </c>
      <c r="Z56" s="97">
        <v>211</v>
      </c>
      <c r="AA56" s="97" t="s">
        <v>71</v>
      </c>
      <c r="AB56" s="97">
        <v>0</v>
      </c>
      <c r="AC56" s="97">
        <v>38689</v>
      </c>
      <c r="AD56" s="97">
        <v>211</v>
      </c>
      <c r="AE56" s="97" t="s">
        <v>71</v>
      </c>
    </row>
    <row r="57" spans="2:31" ht="60">
      <c r="B57" s="36" t="s">
        <v>24</v>
      </c>
      <c r="C57" s="36" t="s">
        <v>29</v>
      </c>
      <c r="D57" s="36" t="s">
        <v>969</v>
      </c>
      <c r="E57" s="99" t="s">
        <v>970</v>
      </c>
      <c r="F57" s="97" t="s">
        <v>71</v>
      </c>
      <c r="G57" s="97" t="s">
        <v>71</v>
      </c>
      <c r="H57" s="97" t="s">
        <v>71</v>
      </c>
      <c r="I57" s="97" t="s">
        <v>71</v>
      </c>
      <c r="J57" s="97" t="s">
        <v>71</v>
      </c>
      <c r="K57" s="97" t="s">
        <v>71</v>
      </c>
      <c r="L57" s="97" t="s">
        <v>71</v>
      </c>
      <c r="M57" s="97" t="s">
        <v>71</v>
      </c>
      <c r="N57" s="97" t="s">
        <v>71</v>
      </c>
      <c r="O57" s="97" t="s">
        <v>71</v>
      </c>
      <c r="P57" s="97" t="s">
        <v>71</v>
      </c>
      <c r="Q57" s="97"/>
      <c r="R57" s="97" t="s">
        <v>71</v>
      </c>
      <c r="S57" s="113" t="s">
        <v>941</v>
      </c>
      <c r="T57" s="97" t="s">
        <v>71</v>
      </c>
      <c r="U57" s="97" t="s">
        <v>71</v>
      </c>
      <c r="V57" s="97" t="s">
        <v>71</v>
      </c>
      <c r="W57" s="97" t="s">
        <v>71</v>
      </c>
      <c r="X57" s="97" t="s">
        <v>71</v>
      </c>
      <c r="Y57" s="97" t="s">
        <v>71</v>
      </c>
      <c r="Z57" s="97" t="s">
        <v>71</v>
      </c>
      <c r="AA57" s="97" t="s">
        <v>71</v>
      </c>
      <c r="AB57" s="97" t="s">
        <v>71</v>
      </c>
      <c r="AC57" s="97" t="s">
        <v>71</v>
      </c>
      <c r="AD57" s="97" t="s">
        <v>71</v>
      </c>
      <c r="AE57" s="97" t="s">
        <v>71</v>
      </c>
    </row>
    <row r="58" spans="2:31" ht="75">
      <c r="B58" s="36" t="s">
        <v>24</v>
      </c>
      <c r="C58" s="36" t="s">
        <v>29</v>
      </c>
      <c r="D58" s="36" t="s">
        <v>971</v>
      </c>
      <c r="E58" s="99" t="s">
        <v>972</v>
      </c>
      <c r="F58" s="97" t="s">
        <v>26</v>
      </c>
      <c r="G58" s="97" t="s">
        <v>34</v>
      </c>
      <c r="H58" s="97" t="s">
        <v>71</v>
      </c>
      <c r="I58" s="97" t="s">
        <v>71</v>
      </c>
      <c r="J58" s="97" t="s">
        <v>71</v>
      </c>
      <c r="K58" s="97" t="s">
        <v>71</v>
      </c>
      <c r="L58" s="97" t="s">
        <v>71</v>
      </c>
      <c r="M58" s="97" t="s">
        <v>71</v>
      </c>
      <c r="N58" s="97" t="s">
        <v>71</v>
      </c>
      <c r="O58" s="97" t="s">
        <v>845</v>
      </c>
      <c r="P58" s="97" t="s">
        <v>71</v>
      </c>
      <c r="Q58" s="97"/>
      <c r="R58" s="97" t="s">
        <v>71</v>
      </c>
      <c r="S58" s="113" t="s">
        <v>973</v>
      </c>
      <c r="T58" s="97">
        <v>91907</v>
      </c>
      <c r="U58" s="97">
        <v>0</v>
      </c>
      <c r="V58" s="97" t="s">
        <v>71</v>
      </c>
      <c r="W58" s="97">
        <v>557</v>
      </c>
      <c r="X58" s="97">
        <v>77655</v>
      </c>
      <c r="Y58" s="97">
        <v>0</v>
      </c>
      <c r="Z58" s="97" t="s">
        <v>71</v>
      </c>
      <c r="AA58" s="97">
        <v>400</v>
      </c>
      <c r="AB58" s="97">
        <v>77655</v>
      </c>
      <c r="AC58" s="97">
        <v>0</v>
      </c>
      <c r="AD58" s="97" t="s">
        <v>71</v>
      </c>
      <c r="AE58" s="97">
        <v>400</v>
      </c>
    </row>
    <row r="59" spans="2:31" ht="60">
      <c r="B59" s="36" t="s">
        <v>24</v>
      </c>
      <c r="C59" s="36" t="s">
        <v>29</v>
      </c>
      <c r="D59" s="36" t="s">
        <v>974</v>
      </c>
      <c r="E59" s="99" t="s">
        <v>975</v>
      </c>
      <c r="F59" s="97" t="s">
        <v>26</v>
      </c>
      <c r="G59" s="97" t="s">
        <v>22</v>
      </c>
      <c r="H59" s="97" t="s">
        <v>71</v>
      </c>
      <c r="I59" s="97" t="s">
        <v>71</v>
      </c>
      <c r="J59" s="97" t="s">
        <v>71</v>
      </c>
      <c r="K59" s="97" t="s">
        <v>71</v>
      </c>
      <c r="L59" s="97" t="s">
        <v>71</v>
      </c>
      <c r="M59" s="97" t="s">
        <v>71</v>
      </c>
      <c r="N59" s="97" t="s">
        <v>71</v>
      </c>
      <c r="O59" s="97" t="s">
        <v>845</v>
      </c>
      <c r="P59" s="97" t="s">
        <v>71</v>
      </c>
      <c r="Q59" s="97"/>
      <c r="R59" s="97" t="s">
        <v>71</v>
      </c>
      <c r="S59" s="113" t="s">
        <v>976</v>
      </c>
      <c r="T59" s="97" t="s">
        <v>71</v>
      </c>
      <c r="U59" s="97">
        <v>22080</v>
      </c>
      <c r="V59" s="97" t="s">
        <v>71</v>
      </c>
      <c r="W59" s="97" t="s">
        <v>71</v>
      </c>
      <c r="X59" s="97" t="s">
        <v>71</v>
      </c>
      <c r="Y59" s="97">
        <v>17842</v>
      </c>
      <c r="Z59" s="97" t="s">
        <v>71</v>
      </c>
      <c r="AA59" s="97" t="s">
        <v>71</v>
      </c>
      <c r="AB59" s="97" t="s">
        <v>71</v>
      </c>
      <c r="AC59" s="97">
        <v>18288</v>
      </c>
      <c r="AD59" s="97" t="s">
        <v>71</v>
      </c>
      <c r="AE59" s="97" t="s">
        <v>71</v>
      </c>
    </row>
    <row r="60" spans="2:31" ht="60">
      <c r="B60" s="36" t="s">
        <v>24</v>
      </c>
      <c r="C60" s="36" t="s">
        <v>29</v>
      </c>
      <c r="D60" s="36" t="s">
        <v>977</v>
      </c>
      <c r="E60" s="99" t="s">
        <v>978</v>
      </c>
      <c r="F60" s="97" t="s">
        <v>26</v>
      </c>
      <c r="G60" s="97" t="s">
        <v>37</v>
      </c>
      <c r="H60" s="97" t="s">
        <v>71</v>
      </c>
      <c r="I60" s="97" t="s">
        <v>71</v>
      </c>
      <c r="J60" s="97" t="s">
        <v>71</v>
      </c>
      <c r="K60" s="97" t="s">
        <v>71</v>
      </c>
      <c r="L60" s="97" t="s">
        <v>71</v>
      </c>
      <c r="M60" s="97" t="s">
        <v>71</v>
      </c>
      <c r="N60" s="97" t="s">
        <v>71</v>
      </c>
      <c r="O60" s="97" t="s">
        <v>845</v>
      </c>
      <c r="P60" s="97" t="s">
        <v>71</v>
      </c>
      <c r="Q60" s="97"/>
      <c r="R60" s="97" t="s">
        <v>979</v>
      </c>
      <c r="S60" s="113" t="s">
        <v>980</v>
      </c>
      <c r="T60" s="97" t="s">
        <v>71</v>
      </c>
      <c r="U60" s="97">
        <v>99460</v>
      </c>
      <c r="V60" s="97" t="s">
        <v>71</v>
      </c>
      <c r="W60" s="97">
        <v>144</v>
      </c>
      <c r="X60" s="97">
        <v>0</v>
      </c>
      <c r="Y60" s="97">
        <v>176384</v>
      </c>
      <c r="Z60" s="97" t="s">
        <v>71</v>
      </c>
      <c r="AA60" s="97">
        <v>144</v>
      </c>
      <c r="AB60" s="97" t="s">
        <v>71</v>
      </c>
      <c r="AC60" s="97">
        <v>180794</v>
      </c>
      <c r="AD60" s="97" t="s">
        <v>71</v>
      </c>
      <c r="AE60" s="97">
        <v>144</v>
      </c>
    </row>
    <row r="61" spans="2:31" ht="75">
      <c r="B61" s="36" t="s">
        <v>20</v>
      </c>
      <c r="C61" s="36" t="s">
        <v>33</v>
      </c>
      <c r="D61" s="36" t="s">
        <v>981</v>
      </c>
      <c r="E61" s="99" t="s">
        <v>982</v>
      </c>
      <c r="F61" s="97" t="s">
        <v>18</v>
      </c>
      <c r="G61" s="97" t="s">
        <v>26</v>
      </c>
      <c r="H61" s="97" t="s">
        <v>71</v>
      </c>
      <c r="I61" s="97" t="s">
        <v>71</v>
      </c>
      <c r="J61" s="97" t="s">
        <v>71</v>
      </c>
      <c r="K61" s="97" t="s">
        <v>71</v>
      </c>
      <c r="L61" s="97" t="s">
        <v>71</v>
      </c>
      <c r="M61" s="97" t="s">
        <v>71</v>
      </c>
      <c r="N61" s="97" t="s">
        <v>71</v>
      </c>
      <c r="O61" s="97" t="s">
        <v>845</v>
      </c>
      <c r="P61" s="97" t="s">
        <v>71</v>
      </c>
      <c r="Q61" s="97"/>
      <c r="R61" s="97" t="s">
        <v>71</v>
      </c>
      <c r="S61" s="113"/>
      <c r="T61" s="97" t="s">
        <v>71</v>
      </c>
      <c r="U61" s="97">
        <v>35824</v>
      </c>
      <c r="V61" s="97" t="s">
        <v>71</v>
      </c>
      <c r="W61" s="97" t="s">
        <v>71</v>
      </c>
      <c r="X61" s="97">
        <v>0</v>
      </c>
      <c r="Y61" s="97">
        <v>40027</v>
      </c>
      <c r="Z61" s="97" t="s">
        <v>71</v>
      </c>
      <c r="AA61" s="97" t="s">
        <v>71</v>
      </c>
      <c r="AB61" s="97" t="s">
        <v>71</v>
      </c>
      <c r="AC61" s="97">
        <v>41028</v>
      </c>
      <c r="AD61" s="97" t="s">
        <v>71</v>
      </c>
      <c r="AE61" s="97" t="s">
        <v>71</v>
      </c>
    </row>
    <row r="62" spans="2:31" ht="120">
      <c r="B62" s="36" t="s">
        <v>15</v>
      </c>
      <c r="C62" s="36" t="s">
        <v>33</v>
      </c>
      <c r="D62" s="36" t="s">
        <v>983</v>
      </c>
      <c r="E62" s="99" t="s">
        <v>984</v>
      </c>
      <c r="F62" s="97" t="s">
        <v>18</v>
      </c>
      <c r="G62" s="97" t="s">
        <v>26</v>
      </c>
      <c r="H62" s="97">
        <v>2019</v>
      </c>
      <c r="I62" s="97" t="s">
        <v>71</v>
      </c>
      <c r="J62" s="97" t="s">
        <v>71</v>
      </c>
      <c r="K62" s="97">
        <v>0.35</v>
      </c>
      <c r="L62" s="97">
        <v>0.35</v>
      </c>
      <c r="M62" s="97" t="s">
        <v>985</v>
      </c>
      <c r="N62" s="97" t="s">
        <v>71</v>
      </c>
      <c r="O62" s="97" t="s">
        <v>829</v>
      </c>
      <c r="P62" s="97" t="s">
        <v>986</v>
      </c>
      <c r="Q62" s="97"/>
      <c r="R62" s="97" t="s">
        <v>71</v>
      </c>
      <c r="S62" s="113" t="s">
        <v>987</v>
      </c>
      <c r="T62" s="97" t="s">
        <v>71</v>
      </c>
      <c r="U62" s="97">
        <v>8178</v>
      </c>
      <c r="V62" s="97">
        <v>54.9</v>
      </c>
      <c r="W62" s="97" t="s">
        <v>71</v>
      </c>
      <c r="X62" s="97">
        <v>0</v>
      </c>
      <c r="Y62" s="97">
        <v>16176</v>
      </c>
      <c r="Z62" s="97" t="s">
        <v>71</v>
      </c>
      <c r="AA62" s="97" t="s">
        <v>71</v>
      </c>
      <c r="AB62" s="97" t="s">
        <v>71</v>
      </c>
      <c r="AC62" s="97">
        <v>16580</v>
      </c>
      <c r="AD62" s="97" t="s">
        <v>71</v>
      </c>
      <c r="AE62" s="97" t="s">
        <v>71</v>
      </c>
    </row>
    <row r="63" spans="2:31" ht="120">
      <c r="B63" s="36" t="s">
        <v>15</v>
      </c>
      <c r="C63" s="36" t="s">
        <v>33</v>
      </c>
      <c r="D63" s="36" t="s">
        <v>988</v>
      </c>
      <c r="E63" s="99" t="s">
        <v>989</v>
      </c>
      <c r="F63" s="97" t="s">
        <v>18</v>
      </c>
      <c r="G63" s="97" t="s">
        <v>26</v>
      </c>
      <c r="H63" s="97" t="s">
        <v>71</v>
      </c>
      <c r="I63" s="97" t="s">
        <v>71</v>
      </c>
      <c r="J63" s="97" t="s">
        <v>71</v>
      </c>
      <c r="K63" s="97" t="s">
        <v>71</v>
      </c>
      <c r="L63" s="97" t="s">
        <v>71</v>
      </c>
      <c r="M63" s="97" t="s">
        <v>71</v>
      </c>
      <c r="N63" s="97" t="s">
        <v>71</v>
      </c>
      <c r="O63" s="97" t="s">
        <v>71</v>
      </c>
      <c r="P63" s="97" t="s">
        <v>71</v>
      </c>
      <c r="Q63" s="97"/>
      <c r="R63" s="97" t="s">
        <v>71</v>
      </c>
      <c r="S63" s="113" t="s">
        <v>941</v>
      </c>
      <c r="T63" s="97" t="s">
        <v>71</v>
      </c>
      <c r="U63" s="97" t="s">
        <v>71</v>
      </c>
      <c r="V63" s="97" t="s">
        <v>71</v>
      </c>
      <c r="W63" s="97" t="s">
        <v>71</v>
      </c>
      <c r="X63" s="97" t="s">
        <v>71</v>
      </c>
      <c r="Y63" s="97" t="s">
        <v>71</v>
      </c>
      <c r="Z63" s="97" t="s">
        <v>71</v>
      </c>
      <c r="AA63" s="97" t="s">
        <v>71</v>
      </c>
      <c r="AB63" s="97" t="s">
        <v>71</v>
      </c>
      <c r="AC63" s="97" t="s">
        <v>71</v>
      </c>
      <c r="AD63" s="97" t="s">
        <v>71</v>
      </c>
      <c r="AE63" s="97" t="s">
        <v>71</v>
      </c>
    </row>
    <row r="64" spans="2:31" ht="105">
      <c r="B64" s="36" t="s">
        <v>20</v>
      </c>
      <c r="C64" s="36" t="s">
        <v>33</v>
      </c>
      <c r="D64" s="36" t="s">
        <v>990</v>
      </c>
      <c r="E64" s="99" t="s">
        <v>991</v>
      </c>
      <c r="F64" s="97" t="s">
        <v>18</v>
      </c>
      <c r="G64" s="97" t="s">
        <v>26</v>
      </c>
      <c r="H64" s="97" t="s">
        <v>71</v>
      </c>
      <c r="I64" s="97" t="s">
        <v>71</v>
      </c>
      <c r="J64" s="97" t="s">
        <v>71</v>
      </c>
      <c r="K64" s="97" t="s">
        <v>71</v>
      </c>
      <c r="L64" s="97" t="s">
        <v>71</v>
      </c>
      <c r="M64" s="97" t="s">
        <v>71</v>
      </c>
      <c r="N64" s="97" t="s">
        <v>71</v>
      </c>
      <c r="O64" s="97" t="s">
        <v>845</v>
      </c>
      <c r="P64" s="97" t="s">
        <v>71</v>
      </c>
      <c r="Q64" s="97"/>
      <c r="R64" s="97" t="s">
        <v>71</v>
      </c>
      <c r="S64" s="113"/>
      <c r="T64" s="97" t="s">
        <v>71</v>
      </c>
      <c r="U64" s="97">
        <v>117630</v>
      </c>
      <c r="V64" s="97" t="s">
        <v>71</v>
      </c>
      <c r="W64" s="97" t="s">
        <v>71</v>
      </c>
      <c r="X64" s="97" t="s">
        <v>71</v>
      </c>
      <c r="Y64" s="97">
        <v>111395</v>
      </c>
      <c r="Z64" s="97" t="s">
        <v>71</v>
      </c>
      <c r="AA64" s="97" t="s">
        <v>71</v>
      </c>
      <c r="AB64" s="97" t="s">
        <v>71</v>
      </c>
      <c r="AC64" s="97">
        <v>111395</v>
      </c>
      <c r="AD64" s="97" t="s">
        <v>71</v>
      </c>
      <c r="AE64" s="97" t="s">
        <v>71</v>
      </c>
    </row>
    <row r="65" spans="2:31" ht="90">
      <c r="B65" s="36" t="s">
        <v>20</v>
      </c>
      <c r="C65" s="36" t="s">
        <v>33</v>
      </c>
      <c r="D65" s="36" t="s">
        <v>992</v>
      </c>
      <c r="E65" s="99" t="s">
        <v>993</v>
      </c>
      <c r="F65" s="97" t="s">
        <v>18</v>
      </c>
      <c r="G65" s="97" t="s">
        <v>26</v>
      </c>
      <c r="H65" s="97" t="s">
        <v>71</v>
      </c>
      <c r="I65" s="97" t="s">
        <v>71</v>
      </c>
      <c r="J65" s="97" t="s">
        <v>71</v>
      </c>
      <c r="K65" s="97" t="s">
        <v>71</v>
      </c>
      <c r="L65" s="97" t="s">
        <v>71</v>
      </c>
      <c r="M65" s="97" t="s">
        <v>71</v>
      </c>
      <c r="N65" s="97" t="s">
        <v>71</v>
      </c>
      <c r="O65" s="97" t="s">
        <v>845</v>
      </c>
      <c r="P65" s="97" t="s">
        <v>71</v>
      </c>
      <c r="Q65" s="97"/>
      <c r="R65" s="97" t="s">
        <v>71</v>
      </c>
      <c r="S65" s="113"/>
      <c r="T65" s="97" t="s">
        <v>71</v>
      </c>
      <c r="U65" s="97">
        <v>141311</v>
      </c>
      <c r="V65" s="97" t="s">
        <v>71</v>
      </c>
      <c r="W65" s="97" t="s">
        <v>71</v>
      </c>
      <c r="X65" s="97" t="s">
        <v>71</v>
      </c>
      <c r="Y65" s="97">
        <v>130000</v>
      </c>
      <c r="Z65" s="97" t="s">
        <v>71</v>
      </c>
      <c r="AA65" s="97" t="s">
        <v>71</v>
      </c>
      <c r="AB65" s="97" t="s">
        <v>71</v>
      </c>
      <c r="AC65" s="97">
        <v>130000</v>
      </c>
      <c r="AD65" s="97" t="s">
        <v>71</v>
      </c>
      <c r="AE65" s="97" t="s">
        <v>71</v>
      </c>
    </row>
    <row r="66" spans="2:31" ht="60">
      <c r="B66" s="36" t="s">
        <v>15</v>
      </c>
      <c r="C66" s="36" t="s">
        <v>33</v>
      </c>
      <c r="D66" s="36" t="s">
        <v>994</v>
      </c>
      <c r="E66" s="99" t="s">
        <v>943</v>
      </c>
      <c r="F66" s="97" t="s">
        <v>18</v>
      </c>
      <c r="G66" s="97" t="s">
        <v>26</v>
      </c>
      <c r="H66" s="97" t="s">
        <v>71</v>
      </c>
      <c r="I66" s="97" t="s">
        <v>71</v>
      </c>
      <c r="J66" s="97" t="s">
        <v>71</v>
      </c>
      <c r="K66" s="97" t="s">
        <v>71</v>
      </c>
      <c r="L66" s="97" t="s">
        <v>71</v>
      </c>
      <c r="M66" s="97" t="s">
        <v>71</v>
      </c>
      <c r="N66" s="97" t="s">
        <v>71</v>
      </c>
      <c r="O66" s="97" t="s">
        <v>845</v>
      </c>
      <c r="P66" s="97" t="s">
        <v>71</v>
      </c>
      <c r="Q66" s="97"/>
      <c r="R66" s="97" t="s">
        <v>71</v>
      </c>
      <c r="S66" s="113"/>
      <c r="T66" s="97" t="s">
        <v>71</v>
      </c>
      <c r="U66" s="97">
        <v>35824</v>
      </c>
      <c r="V66" s="97" t="s">
        <v>71</v>
      </c>
      <c r="W66" s="97" t="s">
        <v>71</v>
      </c>
      <c r="X66" s="97" t="s">
        <v>71</v>
      </c>
      <c r="Y66" s="97">
        <v>40027</v>
      </c>
      <c r="Z66" s="97" t="s">
        <v>71</v>
      </c>
      <c r="AA66" s="97" t="s">
        <v>71</v>
      </c>
      <c r="AB66" s="97" t="s">
        <v>71</v>
      </c>
      <c r="AC66" s="97">
        <v>41028</v>
      </c>
      <c r="AD66" s="97" t="s">
        <v>71</v>
      </c>
      <c r="AE66" s="97" t="s">
        <v>71</v>
      </c>
    </row>
    <row r="67" spans="2:31" ht="90">
      <c r="B67" s="36" t="s">
        <v>15</v>
      </c>
      <c r="C67" s="36" t="s">
        <v>33</v>
      </c>
      <c r="D67" s="36" t="s">
        <v>995</v>
      </c>
      <c r="E67" s="99" t="s">
        <v>996</v>
      </c>
      <c r="F67" s="97" t="s">
        <v>18</v>
      </c>
      <c r="G67" s="97" t="s">
        <v>26</v>
      </c>
      <c r="H67" s="97" t="s">
        <v>71</v>
      </c>
      <c r="I67" s="97" t="s">
        <v>71</v>
      </c>
      <c r="J67" s="97" t="s">
        <v>71</v>
      </c>
      <c r="K67" s="97" t="s">
        <v>71</v>
      </c>
      <c r="L67" s="97" t="s">
        <v>71</v>
      </c>
      <c r="M67" s="97" t="s">
        <v>71</v>
      </c>
      <c r="N67" s="97" t="s">
        <v>71</v>
      </c>
      <c r="O67" s="97" t="s">
        <v>845</v>
      </c>
      <c r="P67" s="97" t="s">
        <v>71</v>
      </c>
      <c r="Q67" s="97"/>
      <c r="R67" s="97" t="s">
        <v>71</v>
      </c>
      <c r="S67" s="113" t="s">
        <v>997</v>
      </c>
      <c r="T67" s="97" t="s">
        <v>71</v>
      </c>
      <c r="U67" s="97">
        <v>59560</v>
      </c>
      <c r="V67" s="97">
        <v>289.56</v>
      </c>
      <c r="W67" s="97" t="s">
        <v>71</v>
      </c>
      <c r="X67" s="97" t="s">
        <v>71</v>
      </c>
      <c r="Y67" s="97">
        <v>120000</v>
      </c>
      <c r="Z67" s="97">
        <v>211</v>
      </c>
      <c r="AA67" s="97" t="s">
        <v>71</v>
      </c>
      <c r="AB67" s="97" t="s">
        <v>71</v>
      </c>
      <c r="AC67" s="97">
        <v>120000</v>
      </c>
      <c r="AD67" s="97">
        <v>211</v>
      </c>
      <c r="AE67" s="97" t="s">
        <v>71</v>
      </c>
    </row>
    <row r="68" spans="2:31" ht="105">
      <c r="B68" s="36" t="s">
        <v>15</v>
      </c>
      <c r="C68" s="36" t="s">
        <v>33</v>
      </c>
      <c r="D68" s="36" t="s">
        <v>998</v>
      </c>
      <c r="E68" s="99" t="s">
        <v>999</v>
      </c>
      <c r="F68" s="97" t="s">
        <v>18</v>
      </c>
      <c r="G68" s="97" t="s">
        <v>26</v>
      </c>
      <c r="H68" s="97" t="s">
        <v>71</v>
      </c>
      <c r="I68" s="97" t="s">
        <v>71</v>
      </c>
      <c r="J68" s="97" t="s">
        <v>71</v>
      </c>
      <c r="K68" s="97" t="s">
        <v>71</v>
      </c>
      <c r="L68" s="97" t="s">
        <v>71</v>
      </c>
      <c r="M68" s="97" t="s">
        <v>71</v>
      </c>
      <c r="N68" s="97" t="s">
        <v>71</v>
      </c>
      <c r="O68" s="97" t="s">
        <v>71</v>
      </c>
      <c r="P68" s="97" t="s">
        <v>71</v>
      </c>
      <c r="Q68" s="97"/>
      <c r="R68" s="97" t="s">
        <v>71</v>
      </c>
      <c r="S68" s="113" t="s">
        <v>941</v>
      </c>
      <c r="T68" s="97" t="s">
        <v>71</v>
      </c>
      <c r="U68" s="97" t="s">
        <v>71</v>
      </c>
      <c r="V68" s="97" t="s">
        <v>71</v>
      </c>
      <c r="W68" s="97" t="s">
        <v>71</v>
      </c>
      <c r="X68" s="97" t="s">
        <v>71</v>
      </c>
      <c r="Y68" s="97" t="s">
        <v>71</v>
      </c>
      <c r="Z68" s="97" t="s">
        <v>71</v>
      </c>
      <c r="AA68" s="97" t="s">
        <v>71</v>
      </c>
      <c r="AB68" s="97" t="s">
        <v>71</v>
      </c>
      <c r="AC68" s="97" t="s">
        <v>71</v>
      </c>
      <c r="AD68" s="97" t="s">
        <v>71</v>
      </c>
      <c r="AE68" s="97" t="s">
        <v>71</v>
      </c>
    </row>
    <row r="69" spans="2:31" ht="105">
      <c r="B69" s="36" t="s">
        <v>15</v>
      </c>
      <c r="C69" s="36" t="s">
        <v>33</v>
      </c>
      <c r="D69" s="36" t="s">
        <v>1000</v>
      </c>
      <c r="E69" s="99" t="s">
        <v>1001</v>
      </c>
      <c r="F69" s="97" t="s">
        <v>18</v>
      </c>
      <c r="G69" s="97" t="s">
        <v>26</v>
      </c>
      <c r="H69" s="97" t="s">
        <v>71</v>
      </c>
      <c r="I69" s="97" t="s">
        <v>71</v>
      </c>
      <c r="J69" s="97" t="s">
        <v>71</v>
      </c>
      <c r="K69" s="97" t="s">
        <v>71</v>
      </c>
      <c r="L69" s="97" t="s">
        <v>71</v>
      </c>
      <c r="M69" s="97" t="s">
        <v>71</v>
      </c>
      <c r="N69" s="97" t="s">
        <v>71</v>
      </c>
      <c r="O69" s="97" t="s">
        <v>845</v>
      </c>
      <c r="P69" s="97" t="s">
        <v>71</v>
      </c>
      <c r="Q69" s="97"/>
      <c r="R69" s="97" t="s">
        <v>71</v>
      </c>
      <c r="S69" s="113" t="s">
        <v>962</v>
      </c>
      <c r="T69" s="97" t="s">
        <v>71</v>
      </c>
      <c r="U69" s="97">
        <v>7965</v>
      </c>
      <c r="V69" s="97">
        <v>0</v>
      </c>
      <c r="W69" s="97" t="s">
        <v>71</v>
      </c>
      <c r="X69" s="97">
        <v>0</v>
      </c>
      <c r="Y69" s="97">
        <v>45000</v>
      </c>
      <c r="Z69" s="97">
        <v>211</v>
      </c>
      <c r="AA69" s="97" t="s">
        <v>71</v>
      </c>
      <c r="AB69" s="97" t="s">
        <v>71</v>
      </c>
      <c r="AC69" s="97">
        <v>45000</v>
      </c>
      <c r="AD69" s="97">
        <v>211</v>
      </c>
      <c r="AE69" s="97" t="s">
        <v>71</v>
      </c>
    </row>
    <row r="70" spans="2:31" ht="105">
      <c r="B70" s="36" t="s">
        <v>15</v>
      </c>
      <c r="C70" s="36" t="s">
        <v>33</v>
      </c>
      <c r="D70" s="36" t="s">
        <v>1002</v>
      </c>
      <c r="E70" s="99" t="s">
        <v>1001</v>
      </c>
      <c r="F70" s="97" t="s">
        <v>18</v>
      </c>
      <c r="G70" s="97" t="s">
        <v>26</v>
      </c>
      <c r="H70" s="97" t="s">
        <v>71</v>
      </c>
      <c r="I70" s="97" t="s">
        <v>71</v>
      </c>
      <c r="J70" s="97" t="s">
        <v>71</v>
      </c>
      <c r="K70" s="97" t="s">
        <v>71</v>
      </c>
      <c r="L70" s="97" t="s">
        <v>71</v>
      </c>
      <c r="M70" s="97" t="s">
        <v>71</v>
      </c>
      <c r="N70" s="97" t="s">
        <v>71</v>
      </c>
      <c r="O70" s="97" t="s">
        <v>845</v>
      </c>
      <c r="P70" s="97" t="s">
        <v>71</v>
      </c>
      <c r="Q70" s="97"/>
      <c r="R70" s="97" t="s">
        <v>71</v>
      </c>
      <c r="S70" s="113" t="s">
        <v>964</v>
      </c>
      <c r="T70" s="97" t="s">
        <v>71</v>
      </c>
      <c r="U70" s="97">
        <v>53378</v>
      </c>
      <c r="V70" s="97">
        <v>211</v>
      </c>
      <c r="W70" s="97" t="s">
        <v>71</v>
      </c>
      <c r="X70" s="97">
        <v>0</v>
      </c>
      <c r="Y70" s="97">
        <v>60000</v>
      </c>
      <c r="Z70" s="97">
        <v>211</v>
      </c>
      <c r="AA70" s="97" t="s">
        <v>71</v>
      </c>
      <c r="AB70" s="97">
        <v>0</v>
      </c>
      <c r="AC70" s="97">
        <v>60000</v>
      </c>
      <c r="AD70" s="97">
        <v>211</v>
      </c>
      <c r="AE70" s="97" t="s">
        <v>71</v>
      </c>
    </row>
    <row r="71" spans="2:31" ht="120">
      <c r="B71" s="36" t="s">
        <v>15</v>
      </c>
      <c r="C71" s="36" t="s">
        <v>33</v>
      </c>
      <c r="D71" s="36" t="s">
        <v>1003</v>
      </c>
      <c r="E71" s="99" t="s">
        <v>1004</v>
      </c>
      <c r="F71" s="97" t="s">
        <v>18</v>
      </c>
      <c r="G71" s="97" t="s">
        <v>26</v>
      </c>
      <c r="H71" s="97" t="s">
        <v>71</v>
      </c>
      <c r="I71" s="97" t="s">
        <v>71</v>
      </c>
      <c r="J71" s="97" t="s">
        <v>71</v>
      </c>
      <c r="K71" s="97" t="s">
        <v>71</v>
      </c>
      <c r="L71" s="97" t="s">
        <v>71</v>
      </c>
      <c r="M71" s="97" t="s">
        <v>71</v>
      </c>
      <c r="N71" s="97" t="s">
        <v>71</v>
      </c>
      <c r="O71" s="97" t="s">
        <v>71</v>
      </c>
      <c r="P71" s="97" t="s">
        <v>71</v>
      </c>
      <c r="Q71" s="97"/>
      <c r="R71" s="97" t="s">
        <v>71</v>
      </c>
      <c r="S71" s="113" t="s">
        <v>941</v>
      </c>
      <c r="T71" s="97" t="s">
        <v>71</v>
      </c>
      <c r="U71" s="97" t="s">
        <v>71</v>
      </c>
      <c r="V71" s="97" t="s">
        <v>71</v>
      </c>
      <c r="W71" s="97" t="s">
        <v>71</v>
      </c>
      <c r="X71" s="97" t="s">
        <v>71</v>
      </c>
      <c r="Y71" s="97" t="s">
        <v>71</v>
      </c>
      <c r="Z71" s="97" t="s">
        <v>71</v>
      </c>
      <c r="AA71" s="97" t="s">
        <v>71</v>
      </c>
      <c r="AB71" s="97" t="s">
        <v>71</v>
      </c>
      <c r="AC71" s="97" t="s">
        <v>71</v>
      </c>
      <c r="AD71" s="97" t="s">
        <v>71</v>
      </c>
      <c r="AE71" s="97" t="s">
        <v>71</v>
      </c>
    </row>
    <row r="72" spans="2:31" ht="90">
      <c r="B72" s="36" t="s">
        <v>15</v>
      </c>
      <c r="C72" s="36" t="s">
        <v>33</v>
      </c>
      <c r="D72" s="36" t="s">
        <v>1005</v>
      </c>
      <c r="E72" s="99" t="s">
        <v>1006</v>
      </c>
      <c r="F72" s="97" t="s">
        <v>18</v>
      </c>
      <c r="G72" s="97" t="s">
        <v>26</v>
      </c>
      <c r="H72" s="97" t="s">
        <v>71</v>
      </c>
      <c r="I72" s="97" t="s">
        <v>71</v>
      </c>
      <c r="J72" s="97" t="s">
        <v>71</v>
      </c>
      <c r="K72" s="97" t="s">
        <v>71</v>
      </c>
      <c r="L72" s="97" t="s">
        <v>71</v>
      </c>
      <c r="M72" s="97" t="s">
        <v>71</v>
      </c>
      <c r="N72" s="97" t="s">
        <v>71</v>
      </c>
      <c r="O72" s="97" t="s">
        <v>845</v>
      </c>
      <c r="P72" s="97" t="s">
        <v>71</v>
      </c>
      <c r="Q72" s="97"/>
      <c r="R72" s="97" t="s">
        <v>71</v>
      </c>
      <c r="S72" s="113" t="s">
        <v>1007</v>
      </c>
      <c r="T72" s="97" t="s">
        <v>71</v>
      </c>
      <c r="U72" s="97">
        <v>19082</v>
      </c>
      <c r="V72" s="97">
        <v>460.11</v>
      </c>
      <c r="W72" s="97" t="s">
        <v>71</v>
      </c>
      <c r="X72" s="97" t="s">
        <v>71</v>
      </c>
      <c r="Y72" s="97">
        <v>37745</v>
      </c>
      <c r="Z72" s="97">
        <v>211</v>
      </c>
      <c r="AA72" s="97" t="s">
        <v>71</v>
      </c>
      <c r="AB72" s="97" t="s">
        <v>71</v>
      </c>
      <c r="AC72" s="97">
        <v>38688</v>
      </c>
      <c r="AD72" s="97">
        <v>211</v>
      </c>
      <c r="AE72" s="97" t="s">
        <v>71</v>
      </c>
    </row>
    <row r="73" spans="2:31" ht="90">
      <c r="B73" s="36" t="s">
        <v>15</v>
      </c>
      <c r="C73" s="36" t="s">
        <v>33</v>
      </c>
      <c r="D73" s="36" t="s">
        <v>1008</v>
      </c>
      <c r="E73" s="99" t="s">
        <v>1009</v>
      </c>
      <c r="F73" s="97" t="s">
        <v>18</v>
      </c>
      <c r="G73" s="97" t="s">
        <v>26</v>
      </c>
      <c r="H73" s="97" t="s">
        <v>71</v>
      </c>
      <c r="I73" s="97" t="s">
        <v>71</v>
      </c>
      <c r="J73" s="97" t="s">
        <v>71</v>
      </c>
      <c r="K73" s="97" t="s">
        <v>71</v>
      </c>
      <c r="L73" s="97" t="s">
        <v>71</v>
      </c>
      <c r="M73" s="97" t="s">
        <v>71</v>
      </c>
      <c r="N73" s="97" t="s">
        <v>71</v>
      </c>
      <c r="O73" s="97" t="s">
        <v>71</v>
      </c>
      <c r="P73" s="97" t="s">
        <v>71</v>
      </c>
      <c r="Q73" s="97"/>
      <c r="R73" s="97" t="s">
        <v>71</v>
      </c>
      <c r="S73" s="113" t="s">
        <v>941</v>
      </c>
      <c r="T73" s="97" t="s">
        <v>71</v>
      </c>
      <c r="U73" s="97" t="s">
        <v>71</v>
      </c>
      <c r="V73" s="97" t="s">
        <v>71</v>
      </c>
      <c r="W73" s="97" t="s">
        <v>71</v>
      </c>
      <c r="X73" s="97" t="s">
        <v>71</v>
      </c>
      <c r="Y73" s="97" t="s">
        <v>71</v>
      </c>
      <c r="Z73" s="97" t="s">
        <v>71</v>
      </c>
      <c r="AA73" s="97" t="s">
        <v>71</v>
      </c>
      <c r="AB73" s="97" t="s">
        <v>71</v>
      </c>
      <c r="AC73" s="97" t="s">
        <v>71</v>
      </c>
      <c r="AD73" s="97" t="s">
        <v>71</v>
      </c>
      <c r="AE73" s="97" t="s">
        <v>71</v>
      </c>
    </row>
    <row r="74" spans="2:31" ht="60">
      <c r="B74" s="36" t="s">
        <v>15</v>
      </c>
      <c r="C74" s="36" t="s">
        <v>33</v>
      </c>
      <c r="D74" s="36" t="s">
        <v>1010</v>
      </c>
      <c r="E74" s="99" t="s">
        <v>1011</v>
      </c>
      <c r="F74" s="97" t="s">
        <v>18</v>
      </c>
      <c r="G74" s="97" t="s">
        <v>26</v>
      </c>
      <c r="H74" s="97" t="s">
        <v>71</v>
      </c>
      <c r="I74" s="97" t="s">
        <v>71</v>
      </c>
      <c r="J74" s="97" t="s">
        <v>71</v>
      </c>
      <c r="K74" s="97" t="s">
        <v>71</v>
      </c>
      <c r="L74" s="97" t="s">
        <v>71</v>
      </c>
      <c r="M74" s="97" t="s">
        <v>71</v>
      </c>
      <c r="N74" s="97" t="s">
        <v>71</v>
      </c>
      <c r="O74" s="97" t="s">
        <v>845</v>
      </c>
      <c r="P74" s="97" t="s">
        <v>71</v>
      </c>
      <c r="Q74" s="97"/>
      <c r="R74" s="97" t="s">
        <v>71</v>
      </c>
      <c r="S74" s="113"/>
      <c r="T74" s="97" t="s">
        <v>71</v>
      </c>
      <c r="U74" s="97">
        <v>44987</v>
      </c>
      <c r="V74" s="97" t="s">
        <v>71</v>
      </c>
      <c r="W74" s="97">
        <v>112</v>
      </c>
      <c r="X74" s="97" t="s">
        <v>71</v>
      </c>
      <c r="Y74" s="97">
        <v>54817</v>
      </c>
      <c r="Z74" s="97" t="s">
        <v>71</v>
      </c>
      <c r="AA74" s="97" t="s">
        <v>71</v>
      </c>
      <c r="AB74" s="97" t="s">
        <v>71</v>
      </c>
      <c r="AC74" s="97">
        <v>56187</v>
      </c>
      <c r="AD74" s="97" t="s">
        <v>71</v>
      </c>
      <c r="AE74" s="97" t="s">
        <v>71</v>
      </c>
    </row>
    <row r="75" spans="2:31" ht="276">
      <c r="B75" s="36" t="s">
        <v>20</v>
      </c>
      <c r="C75" s="36" t="s">
        <v>33</v>
      </c>
      <c r="D75" s="36" t="s">
        <v>1012</v>
      </c>
      <c r="E75" s="99" t="s">
        <v>1013</v>
      </c>
      <c r="F75" s="97" t="s">
        <v>18</v>
      </c>
      <c r="G75" s="97" t="s">
        <v>26</v>
      </c>
      <c r="H75" s="97">
        <v>2020</v>
      </c>
      <c r="I75" s="97" t="s">
        <v>71</v>
      </c>
      <c r="J75" s="97" t="s">
        <v>71</v>
      </c>
      <c r="K75" s="97">
        <v>0.57999999999999996</v>
      </c>
      <c r="L75" s="97">
        <v>0.57999999999999996</v>
      </c>
      <c r="M75" s="97" t="s">
        <v>843</v>
      </c>
      <c r="N75" s="97" t="s">
        <v>828</v>
      </c>
      <c r="O75" s="97" t="s">
        <v>829</v>
      </c>
      <c r="P75" s="97" t="s">
        <v>986</v>
      </c>
      <c r="Q75" s="97"/>
      <c r="R75" s="97" t="s">
        <v>71</v>
      </c>
      <c r="S75" s="113" t="s">
        <v>1014</v>
      </c>
      <c r="T75" s="97" t="s">
        <v>71</v>
      </c>
      <c r="U75" s="97">
        <v>22576</v>
      </c>
      <c r="V75" s="97" t="s">
        <v>71</v>
      </c>
      <c r="W75" s="97" t="s">
        <v>71</v>
      </c>
      <c r="X75" s="97" t="s">
        <v>71</v>
      </c>
      <c r="Y75" s="97">
        <v>29322</v>
      </c>
      <c r="Z75" s="97" t="s">
        <v>71</v>
      </c>
      <c r="AA75" s="97" t="s">
        <v>71</v>
      </c>
      <c r="AB75" s="97" t="s">
        <v>71</v>
      </c>
      <c r="AC75" s="97">
        <v>30055</v>
      </c>
      <c r="AD75" s="97" t="s">
        <v>71</v>
      </c>
      <c r="AE75" s="97" t="s">
        <v>71</v>
      </c>
    </row>
    <row r="76" spans="2:31" ht="72">
      <c r="B76" s="36" t="s">
        <v>20</v>
      </c>
      <c r="C76" s="36" t="s">
        <v>33</v>
      </c>
      <c r="D76" s="36" t="s">
        <v>1015</v>
      </c>
      <c r="E76" s="99" t="s">
        <v>1016</v>
      </c>
      <c r="F76" s="97" t="s">
        <v>18</v>
      </c>
      <c r="G76" s="97" t="s">
        <v>26</v>
      </c>
      <c r="H76" s="97" t="s">
        <v>71</v>
      </c>
      <c r="I76" s="97" t="s">
        <v>71</v>
      </c>
      <c r="J76" s="97" t="s">
        <v>71</v>
      </c>
      <c r="K76" s="97" t="s">
        <v>71</v>
      </c>
      <c r="L76" s="97" t="s">
        <v>71</v>
      </c>
      <c r="M76" s="97" t="s">
        <v>71</v>
      </c>
      <c r="N76" s="97" t="s">
        <v>71</v>
      </c>
      <c r="O76" s="97" t="s">
        <v>845</v>
      </c>
      <c r="P76" s="97" t="s">
        <v>71</v>
      </c>
      <c r="Q76" s="97"/>
      <c r="R76" s="97" t="s">
        <v>71</v>
      </c>
      <c r="S76" s="113" t="s">
        <v>1017</v>
      </c>
      <c r="T76" s="97" t="s">
        <v>71</v>
      </c>
      <c r="U76" s="97">
        <v>150474</v>
      </c>
      <c r="V76" s="97" t="s">
        <v>71</v>
      </c>
      <c r="W76" s="97" t="s">
        <v>71</v>
      </c>
      <c r="X76" s="97" t="s">
        <v>71</v>
      </c>
      <c r="Y76" s="97">
        <v>144790</v>
      </c>
      <c r="Z76" s="97" t="s">
        <v>71</v>
      </c>
      <c r="AA76" s="97" t="s">
        <v>71</v>
      </c>
      <c r="AB76" s="97" t="s">
        <v>71</v>
      </c>
      <c r="AC76" s="97">
        <v>144790</v>
      </c>
      <c r="AD76" s="97" t="s">
        <v>71</v>
      </c>
      <c r="AE76" s="97" t="s">
        <v>71</v>
      </c>
    </row>
    <row r="77" spans="2:31" ht="90">
      <c r="B77" s="36" t="s">
        <v>20</v>
      </c>
      <c r="C77" s="36" t="s">
        <v>33</v>
      </c>
      <c r="D77" s="36" t="s">
        <v>1018</v>
      </c>
      <c r="E77" s="99" t="s">
        <v>1019</v>
      </c>
      <c r="F77" s="97" t="s">
        <v>18</v>
      </c>
      <c r="G77" s="97" t="s">
        <v>26</v>
      </c>
      <c r="H77" s="97" t="s">
        <v>71</v>
      </c>
      <c r="I77" s="97" t="s">
        <v>71</v>
      </c>
      <c r="J77" s="97" t="s">
        <v>71</v>
      </c>
      <c r="K77" s="97" t="s">
        <v>71</v>
      </c>
      <c r="L77" s="97" t="s">
        <v>71</v>
      </c>
      <c r="M77" s="97" t="s">
        <v>71</v>
      </c>
      <c r="N77" s="97" t="s">
        <v>71</v>
      </c>
      <c r="O77" s="97" t="s">
        <v>845</v>
      </c>
      <c r="P77" s="97" t="s">
        <v>71</v>
      </c>
      <c r="Q77" s="97"/>
      <c r="R77" s="97" t="s">
        <v>71</v>
      </c>
      <c r="S77" s="113" t="s">
        <v>1020</v>
      </c>
      <c r="T77" s="97" t="s">
        <v>71</v>
      </c>
      <c r="U77" s="97">
        <v>150474</v>
      </c>
      <c r="V77" s="97" t="s">
        <v>71</v>
      </c>
      <c r="W77" s="97" t="s">
        <v>71</v>
      </c>
      <c r="X77" s="97" t="s">
        <v>71</v>
      </c>
      <c r="Y77" s="97">
        <v>144790</v>
      </c>
      <c r="Z77" s="97" t="s">
        <v>71</v>
      </c>
      <c r="AA77" s="97" t="s">
        <v>71</v>
      </c>
      <c r="AB77" s="97" t="s">
        <v>71</v>
      </c>
      <c r="AC77" s="97">
        <v>144790</v>
      </c>
      <c r="AD77" s="97" t="s">
        <v>71</v>
      </c>
      <c r="AE77" s="97" t="s">
        <v>71</v>
      </c>
    </row>
    <row r="78" spans="2:31" ht="60">
      <c r="B78" s="36" t="s">
        <v>15</v>
      </c>
      <c r="C78" s="36" t="s">
        <v>33</v>
      </c>
      <c r="D78" s="36" t="s">
        <v>1021</v>
      </c>
      <c r="E78" s="99" t="s">
        <v>1022</v>
      </c>
      <c r="F78" s="97" t="s">
        <v>18</v>
      </c>
      <c r="G78" s="97" t="s">
        <v>26</v>
      </c>
      <c r="H78" s="97" t="s">
        <v>71</v>
      </c>
      <c r="I78" s="97" t="s">
        <v>71</v>
      </c>
      <c r="J78" s="97" t="s">
        <v>71</v>
      </c>
      <c r="K78" s="97" t="s">
        <v>71</v>
      </c>
      <c r="L78" s="97" t="s">
        <v>71</v>
      </c>
      <c r="M78" s="97" t="s">
        <v>71</v>
      </c>
      <c r="N78" s="97" t="s">
        <v>71</v>
      </c>
      <c r="O78" s="97" t="s">
        <v>845</v>
      </c>
      <c r="P78" s="97" t="s">
        <v>71</v>
      </c>
      <c r="Q78" s="97"/>
      <c r="R78" s="97" t="s">
        <v>71</v>
      </c>
      <c r="S78" s="113" t="s">
        <v>1023</v>
      </c>
      <c r="T78" s="97" t="s">
        <v>71</v>
      </c>
      <c r="U78" s="97">
        <v>5051</v>
      </c>
      <c r="V78" s="97" t="s">
        <v>71</v>
      </c>
      <c r="W78" s="97">
        <v>144</v>
      </c>
      <c r="X78" s="97" t="s">
        <v>71</v>
      </c>
      <c r="Y78" s="97">
        <v>7088</v>
      </c>
      <c r="Z78" s="97" t="s">
        <v>71</v>
      </c>
      <c r="AA78" s="97" t="s">
        <v>71</v>
      </c>
      <c r="AB78" s="97" t="s">
        <v>71</v>
      </c>
      <c r="AC78" s="97">
        <v>7265</v>
      </c>
      <c r="AD78" s="97" t="s">
        <v>71</v>
      </c>
      <c r="AE78" s="97" t="s">
        <v>71</v>
      </c>
    </row>
    <row r="79" spans="2:31" ht="60">
      <c r="B79" s="36" t="s">
        <v>20</v>
      </c>
      <c r="C79" s="36" t="s">
        <v>33</v>
      </c>
      <c r="D79" s="36" t="s">
        <v>1024</v>
      </c>
      <c r="E79" s="99" t="s">
        <v>1025</v>
      </c>
      <c r="F79" s="97" t="s">
        <v>18</v>
      </c>
      <c r="G79" s="97" t="s">
        <v>26</v>
      </c>
      <c r="H79" s="97" t="s">
        <v>71</v>
      </c>
      <c r="I79" s="97" t="s">
        <v>71</v>
      </c>
      <c r="J79" s="97" t="s">
        <v>71</v>
      </c>
      <c r="K79" s="97" t="s">
        <v>71</v>
      </c>
      <c r="L79" s="97" t="s">
        <v>71</v>
      </c>
      <c r="M79" s="97" t="s">
        <v>71</v>
      </c>
      <c r="N79" s="97" t="s">
        <v>71</v>
      </c>
      <c r="O79" s="97" t="s">
        <v>845</v>
      </c>
      <c r="P79" s="97" t="s">
        <v>71</v>
      </c>
      <c r="Q79" s="97"/>
      <c r="R79" s="97" t="s">
        <v>71</v>
      </c>
      <c r="S79" s="113" t="s">
        <v>1026</v>
      </c>
      <c r="T79" s="97" t="s">
        <v>71</v>
      </c>
      <c r="U79" s="97">
        <v>17341</v>
      </c>
      <c r="V79" s="97" t="s">
        <v>71</v>
      </c>
      <c r="W79" s="97" t="s">
        <v>71</v>
      </c>
      <c r="X79" s="97" t="s">
        <v>71</v>
      </c>
      <c r="Y79" s="97">
        <v>12000</v>
      </c>
      <c r="Z79" s="97" t="s">
        <v>71</v>
      </c>
      <c r="AA79" s="97" t="s">
        <v>71</v>
      </c>
      <c r="AB79" s="97" t="s">
        <v>71</v>
      </c>
      <c r="AC79" s="97">
        <v>12300</v>
      </c>
      <c r="AD79" s="97" t="s">
        <v>71</v>
      </c>
      <c r="AE79" s="97" t="s">
        <v>71</v>
      </c>
    </row>
    <row r="80" spans="2:31" ht="60">
      <c r="B80" s="36" t="s">
        <v>20</v>
      </c>
      <c r="C80" s="36" t="s">
        <v>33</v>
      </c>
      <c r="D80" s="36" t="s">
        <v>1027</v>
      </c>
      <c r="E80" s="99" t="s">
        <v>1028</v>
      </c>
      <c r="F80" s="97" t="s">
        <v>18</v>
      </c>
      <c r="G80" s="97" t="s">
        <v>26</v>
      </c>
      <c r="H80" s="97" t="s">
        <v>71</v>
      </c>
      <c r="I80" s="97" t="s">
        <v>71</v>
      </c>
      <c r="J80" s="97" t="s">
        <v>71</v>
      </c>
      <c r="K80" s="97" t="s">
        <v>71</v>
      </c>
      <c r="L80" s="97" t="s">
        <v>71</v>
      </c>
      <c r="M80" s="97" t="s">
        <v>71</v>
      </c>
      <c r="N80" s="97" t="s">
        <v>71</v>
      </c>
      <c r="O80" s="97" t="s">
        <v>845</v>
      </c>
      <c r="P80" s="97" t="s">
        <v>71</v>
      </c>
      <c r="Q80" s="97"/>
      <c r="R80" s="97" t="s">
        <v>71</v>
      </c>
      <c r="S80" s="113"/>
      <c r="T80" s="97" t="s">
        <v>71</v>
      </c>
      <c r="U80" s="97">
        <v>150474</v>
      </c>
      <c r="V80" s="97" t="s">
        <v>71</v>
      </c>
      <c r="W80" s="97" t="s">
        <v>71</v>
      </c>
      <c r="X80" s="97" t="s">
        <v>71</v>
      </c>
      <c r="Y80" s="97">
        <v>144790</v>
      </c>
      <c r="Z80" s="97" t="s">
        <v>71</v>
      </c>
      <c r="AA80" s="97" t="s">
        <v>71</v>
      </c>
      <c r="AB80" s="97" t="s">
        <v>71</v>
      </c>
      <c r="AC80" s="97">
        <v>144790</v>
      </c>
      <c r="AD80" s="97" t="s">
        <v>71</v>
      </c>
      <c r="AE80" s="97" t="s">
        <v>71</v>
      </c>
    </row>
    <row r="81" spans="2:31" ht="90">
      <c r="B81" s="36" t="s">
        <v>20</v>
      </c>
      <c r="C81" s="36" t="s">
        <v>33</v>
      </c>
      <c r="D81" s="36" t="s">
        <v>1029</v>
      </c>
      <c r="E81" s="99" t="s">
        <v>1030</v>
      </c>
      <c r="F81" s="97" t="s">
        <v>18</v>
      </c>
      <c r="G81" s="97" t="s">
        <v>26</v>
      </c>
      <c r="H81" s="97" t="s">
        <v>71</v>
      </c>
      <c r="I81" s="97" t="s">
        <v>71</v>
      </c>
      <c r="J81" s="97" t="s">
        <v>71</v>
      </c>
      <c r="K81" s="97" t="s">
        <v>71</v>
      </c>
      <c r="L81" s="97" t="s">
        <v>71</v>
      </c>
      <c r="M81" s="97" t="s">
        <v>71</v>
      </c>
      <c r="N81" s="97" t="s">
        <v>71</v>
      </c>
      <c r="O81" s="97" t="s">
        <v>845</v>
      </c>
      <c r="P81" s="97" t="s">
        <v>71</v>
      </c>
      <c r="Q81" s="97"/>
      <c r="R81" s="97" t="s">
        <v>71</v>
      </c>
      <c r="S81" s="113" t="s">
        <v>1031</v>
      </c>
      <c r="T81" s="97" t="s">
        <v>71</v>
      </c>
      <c r="U81" s="97">
        <v>2232712</v>
      </c>
      <c r="V81" s="97" t="s">
        <v>71</v>
      </c>
      <c r="W81" s="97" t="s">
        <v>71</v>
      </c>
      <c r="X81" s="97" t="s">
        <v>71</v>
      </c>
      <c r="Y81" s="97">
        <v>2054000</v>
      </c>
      <c r="Z81" s="97" t="s">
        <v>71</v>
      </c>
      <c r="AA81" s="97" t="s">
        <v>71</v>
      </c>
      <c r="AB81" s="97" t="s">
        <v>71</v>
      </c>
      <c r="AC81" s="97">
        <v>2054000</v>
      </c>
      <c r="AD81" s="97" t="s">
        <v>71</v>
      </c>
      <c r="AE81" s="97" t="s">
        <v>71</v>
      </c>
    </row>
    <row r="82" spans="2:31" ht="60">
      <c r="B82" s="36" t="s">
        <v>32</v>
      </c>
      <c r="C82" s="36" t="s">
        <v>36</v>
      </c>
      <c r="D82" s="36" t="s">
        <v>1032</v>
      </c>
      <c r="E82" s="99" t="s">
        <v>1033</v>
      </c>
      <c r="F82" s="97" t="s">
        <v>22</v>
      </c>
      <c r="G82" s="97" t="s">
        <v>26</v>
      </c>
      <c r="H82" s="97">
        <v>2019</v>
      </c>
      <c r="I82" s="97" t="s">
        <v>71</v>
      </c>
      <c r="J82" s="97" t="s">
        <v>71</v>
      </c>
      <c r="K82" s="97">
        <v>0.41</v>
      </c>
      <c r="L82" s="97">
        <v>0.41</v>
      </c>
      <c r="M82" s="97" t="s">
        <v>985</v>
      </c>
      <c r="N82" s="97" t="s">
        <v>843</v>
      </c>
      <c r="O82" s="97" t="s">
        <v>845</v>
      </c>
      <c r="P82" s="97" t="s">
        <v>71</v>
      </c>
      <c r="Q82" s="97"/>
      <c r="R82" s="97" t="s">
        <v>71</v>
      </c>
      <c r="S82" s="113" t="s">
        <v>1034</v>
      </c>
      <c r="T82" s="97" t="s">
        <v>71</v>
      </c>
      <c r="U82" s="97">
        <v>22080</v>
      </c>
      <c r="V82" s="97" t="s">
        <v>71</v>
      </c>
      <c r="W82" s="97" t="s">
        <v>71</v>
      </c>
      <c r="X82" s="97" t="s">
        <v>71</v>
      </c>
      <c r="Y82" s="97">
        <v>17842</v>
      </c>
      <c r="Z82" s="97" t="s">
        <v>71</v>
      </c>
      <c r="AA82" s="97" t="s">
        <v>71</v>
      </c>
      <c r="AB82" s="97" t="s">
        <v>71</v>
      </c>
      <c r="AC82" s="97">
        <v>18288</v>
      </c>
      <c r="AD82" s="97" t="s">
        <v>71</v>
      </c>
      <c r="AE82" s="97" t="s">
        <v>71</v>
      </c>
    </row>
    <row r="83" spans="2:31" ht="108">
      <c r="B83" s="36" t="s">
        <v>32</v>
      </c>
      <c r="C83" s="36" t="s">
        <v>36</v>
      </c>
      <c r="D83" s="36" t="s">
        <v>1035</v>
      </c>
      <c r="E83" s="99" t="s">
        <v>1036</v>
      </c>
      <c r="F83" s="97" t="s">
        <v>22</v>
      </c>
      <c r="G83" s="97" t="s">
        <v>26</v>
      </c>
      <c r="H83" s="97" t="s">
        <v>71</v>
      </c>
      <c r="I83" s="97" t="s">
        <v>71</v>
      </c>
      <c r="J83" s="97" t="s">
        <v>71</v>
      </c>
      <c r="K83" s="97" t="s">
        <v>71</v>
      </c>
      <c r="L83" s="97" t="s">
        <v>71</v>
      </c>
      <c r="M83" s="97" t="s">
        <v>71</v>
      </c>
      <c r="N83" s="97" t="s">
        <v>71</v>
      </c>
      <c r="O83" s="97" t="s">
        <v>71</v>
      </c>
      <c r="P83" s="97" t="s">
        <v>71</v>
      </c>
      <c r="Q83" s="97"/>
      <c r="R83" s="97" t="s">
        <v>71</v>
      </c>
      <c r="S83" s="113" t="s">
        <v>1037</v>
      </c>
      <c r="T83" s="97" t="s">
        <v>71</v>
      </c>
      <c r="U83" s="97" t="s">
        <v>71</v>
      </c>
      <c r="V83" s="97" t="s">
        <v>71</v>
      </c>
      <c r="W83" s="97" t="s">
        <v>71</v>
      </c>
      <c r="X83" s="97" t="s">
        <v>71</v>
      </c>
      <c r="Y83" s="97" t="s">
        <v>71</v>
      </c>
      <c r="Z83" s="97" t="s">
        <v>71</v>
      </c>
      <c r="AA83" s="97" t="s">
        <v>71</v>
      </c>
      <c r="AB83" s="97" t="s">
        <v>71</v>
      </c>
      <c r="AC83" s="97" t="s">
        <v>71</v>
      </c>
      <c r="AD83" s="97" t="s">
        <v>71</v>
      </c>
      <c r="AE83" s="97" t="s">
        <v>71</v>
      </c>
    </row>
    <row r="84" spans="2:31" ht="75">
      <c r="B84" s="36" t="s">
        <v>32</v>
      </c>
      <c r="C84" s="36" t="s">
        <v>36</v>
      </c>
      <c r="D84" s="36" t="s">
        <v>1038</v>
      </c>
      <c r="E84" s="99" t="s">
        <v>1039</v>
      </c>
      <c r="F84" s="97" t="s">
        <v>22</v>
      </c>
      <c r="G84" s="97" t="s">
        <v>26</v>
      </c>
      <c r="H84" s="97">
        <v>2019</v>
      </c>
      <c r="I84" s="97" t="s">
        <v>71</v>
      </c>
      <c r="J84" s="97" t="s">
        <v>71</v>
      </c>
      <c r="K84" s="97">
        <v>2.23</v>
      </c>
      <c r="L84" s="97">
        <v>2.23</v>
      </c>
      <c r="M84" s="97" t="s">
        <v>985</v>
      </c>
      <c r="N84" s="97" t="s">
        <v>843</v>
      </c>
      <c r="O84" s="97" t="s">
        <v>845</v>
      </c>
      <c r="P84" s="97" t="s">
        <v>71</v>
      </c>
      <c r="Q84" s="97"/>
      <c r="R84" s="97" t="s">
        <v>71</v>
      </c>
      <c r="S84" s="113" t="s">
        <v>1040</v>
      </c>
      <c r="T84" s="97" t="s">
        <v>71</v>
      </c>
      <c r="U84" s="97">
        <v>8832</v>
      </c>
      <c r="V84" s="97" t="s">
        <v>71</v>
      </c>
      <c r="W84" s="97" t="s">
        <v>71</v>
      </c>
      <c r="X84" s="97" t="s">
        <v>71</v>
      </c>
      <c r="Y84" s="97">
        <v>7137</v>
      </c>
      <c r="Z84" s="97" t="s">
        <v>71</v>
      </c>
      <c r="AA84" s="97" t="s">
        <v>71</v>
      </c>
      <c r="AB84" s="97" t="s">
        <v>71</v>
      </c>
      <c r="AC84" s="97">
        <v>7315</v>
      </c>
      <c r="AD84" s="97" t="s">
        <v>71</v>
      </c>
      <c r="AE84" s="97" t="s">
        <v>71</v>
      </c>
    </row>
    <row r="85" spans="2:31" ht="60">
      <c r="B85" s="36" t="s">
        <v>32</v>
      </c>
      <c r="C85" s="36" t="s">
        <v>36</v>
      </c>
      <c r="D85" s="36" t="s">
        <v>1041</v>
      </c>
      <c r="E85" s="99" t="s">
        <v>1042</v>
      </c>
      <c r="F85" s="97" t="s">
        <v>22</v>
      </c>
      <c r="G85" s="97" t="s">
        <v>26</v>
      </c>
      <c r="H85" s="97" t="s">
        <v>71</v>
      </c>
      <c r="I85" s="97" t="s">
        <v>71</v>
      </c>
      <c r="J85" s="97" t="s">
        <v>71</v>
      </c>
      <c r="K85" s="97" t="s">
        <v>71</v>
      </c>
      <c r="L85" s="97" t="s">
        <v>71</v>
      </c>
      <c r="M85" s="97" t="s">
        <v>71</v>
      </c>
      <c r="N85" s="97" t="s">
        <v>71</v>
      </c>
      <c r="O85" s="97" t="s">
        <v>845</v>
      </c>
      <c r="P85" s="97" t="s">
        <v>71</v>
      </c>
      <c r="Q85" s="97"/>
      <c r="R85" s="97" t="s">
        <v>71</v>
      </c>
      <c r="S85" s="113" t="s">
        <v>1043</v>
      </c>
      <c r="T85" s="97" t="s">
        <v>71</v>
      </c>
      <c r="U85" s="97">
        <v>8832</v>
      </c>
      <c r="V85" s="97" t="s">
        <v>71</v>
      </c>
      <c r="W85" s="97" t="s">
        <v>71</v>
      </c>
      <c r="X85" s="97" t="s">
        <v>71</v>
      </c>
      <c r="Y85" s="97">
        <v>7137</v>
      </c>
      <c r="Z85" s="97" t="s">
        <v>71</v>
      </c>
      <c r="AA85" s="97" t="s">
        <v>71</v>
      </c>
      <c r="AB85" s="97" t="s">
        <v>71</v>
      </c>
      <c r="AC85" s="97">
        <v>7315</v>
      </c>
      <c r="AD85" s="97" t="s">
        <v>71</v>
      </c>
      <c r="AE85" s="97" t="s">
        <v>71</v>
      </c>
    </row>
    <row r="86" spans="2:31" ht="75">
      <c r="B86" s="36" t="s">
        <v>32</v>
      </c>
      <c r="C86" s="36" t="s">
        <v>36</v>
      </c>
      <c r="D86" s="36" t="s">
        <v>1044</v>
      </c>
      <c r="E86" s="99" t="s">
        <v>1045</v>
      </c>
      <c r="F86" s="97" t="s">
        <v>22</v>
      </c>
      <c r="G86" s="97" t="s">
        <v>22</v>
      </c>
      <c r="H86" s="97">
        <v>2019</v>
      </c>
      <c r="I86" s="97" t="s">
        <v>71</v>
      </c>
      <c r="J86" s="97" t="s">
        <v>71</v>
      </c>
      <c r="K86" s="97">
        <v>5.26</v>
      </c>
      <c r="L86" s="97">
        <v>5.26</v>
      </c>
      <c r="M86" s="97" t="s">
        <v>985</v>
      </c>
      <c r="N86" s="97" t="s">
        <v>1046</v>
      </c>
      <c r="O86" s="97" t="s">
        <v>845</v>
      </c>
      <c r="P86" s="97" t="s">
        <v>1047</v>
      </c>
      <c r="Q86" s="97"/>
      <c r="R86" s="97" t="s">
        <v>71</v>
      </c>
      <c r="S86" s="113" t="s">
        <v>1048</v>
      </c>
      <c r="T86" s="97" t="s">
        <v>71</v>
      </c>
      <c r="U86" s="97">
        <v>8832</v>
      </c>
      <c r="V86" s="97" t="s">
        <v>71</v>
      </c>
      <c r="W86" s="97" t="s">
        <v>71</v>
      </c>
      <c r="X86" s="97" t="s">
        <v>71</v>
      </c>
      <c r="Y86" s="97">
        <v>7137</v>
      </c>
      <c r="Z86" s="97" t="s">
        <v>71</v>
      </c>
      <c r="AA86" s="97" t="s">
        <v>71</v>
      </c>
      <c r="AB86" s="97" t="s">
        <v>71</v>
      </c>
      <c r="AC86" s="97">
        <v>7315</v>
      </c>
      <c r="AD86" s="97" t="s">
        <v>71</v>
      </c>
      <c r="AE86" s="97" t="s">
        <v>71</v>
      </c>
    </row>
    <row r="87" spans="2:31" ht="90">
      <c r="B87" s="36" t="s">
        <v>32</v>
      </c>
      <c r="C87" s="36" t="s">
        <v>36</v>
      </c>
      <c r="D87" s="36" t="s">
        <v>1049</v>
      </c>
      <c r="E87" s="99" t="s">
        <v>1050</v>
      </c>
      <c r="F87" s="97" t="s">
        <v>22</v>
      </c>
      <c r="G87" s="97" t="s">
        <v>26</v>
      </c>
      <c r="H87" s="97" t="s">
        <v>71</v>
      </c>
      <c r="I87" s="97" t="s">
        <v>71</v>
      </c>
      <c r="J87" s="97" t="s">
        <v>71</v>
      </c>
      <c r="K87" s="97" t="s">
        <v>71</v>
      </c>
      <c r="L87" s="97" t="s">
        <v>71</v>
      </c>
      <c r="M87" s="97" t="s">
        <v>71</v>
      </c>
      <c r="N87" s="97" t="s">
        <v>71</v>
      </c>
      <c r="O87" s="97" t="s">
        <v>71</v>
      </c>
      <c r="P87" s="97" t="s">
        <v>71</v>
      </c>
      <c r="Q87" s="97"/>
      <c r="R87" s="97" t="s">
        <v>71</v>
      </c>
      <c r="S87" s="113" t="s">
        <v>1051</v>
      </c>
      <c r="T87" s="97" t="s">
        <v>71</v>
      </c>
      <c r="U87" s="97" t="s">
        <v>71</v>
      </c>
      <c r="V87" s="97" t="s">
        <v>71</v>
      </c>
      <c r="W87" s="97" t="s">
        <v>71</v>
      </c>
      <c r="X87" s="97" t="s">
        <v>71</v>
      </c>
      <c r="Y87" s="97" t="s">
        <v>71</v>
      </c>
      <c r="Z87" s="97" t="s">
        <v>71</v>
      </c>
      <c r="AA87" s="97" t="s">
        <v>71</v>
      </c>
      <c r="AB87" s="97" t="s">
        <v>71</v>
      </c>
      <c r="AC87" s="97" t="s">
        <v>71</v>
      </c>
      <c r="AD87" s="97" t="s">
        <v>71</v>
      </c>
      <c r="AE87" s="97" t="s">
        <v>71</v>
      </c>
    </row>
    <row r="88" spans="2:31" ht="60">
      <c r="B88" s="36" t="s">
        <v>32</v>
      </c>
      <c r="C88" s="36" t="s">
        <v>39</v>
      </c>
      <c r="D88" s="36" t="s">
        <v>1052</v>
      </c>
      <c r="E88" s="99" t="s">
        <v>1053</v>
      </c>
      <c r="F88" s="97" t="s">
        <v>18</v>
      </c>
      <c r="G88" s="97" t="s">
        <v>26</v>
      </c>
      <c r="H88" s="97" t="s">
        <v>71</v>
      </c>
      <c r="I88" s="97" t="s">
        <v>71</v>
      </c>
      <c r="J88" s="97" t="s">
        <v>71</v>
      </c>
      <c r="K88" s="97" t="s">
        <v>71</v>
      </c>
      <c r="L88" s="97" t="s">
        <v>71</v>
      </c>
      <c r="M88" s="97" t="s">
        <v>888</v>
      </c>
      <c r="N88" s="97" t="s">
        <v>843</v>
      </c>
      <c r="O88" s="97" t="s">
        <v>845</v>
      </c>
      <c r="P88" s="97" t="s">
        <v>71</v>
      </c>
      <c r="Q88" s="97"/>
      <c r="R88" s="97" t="s">
        <v>71</v>
      </c>
      <c r="S88" s="113" t="s">
        <v>1054</v>
      </c>
      <c r="T88" s="97" t="s">
        <v>71</v>
      </c>
      <c r="U88" s="97">
        <v>209746</v>
      </c>
      <c r="V88" s="97" t="s">
        <v>71</v>
      </c>
      <c r="W88" s="97" t="s">
        <v>71</v>
      </c>
      <c r="X88" s="97" t="s">
        <v>71</v>
      </c>
      <c r="Y88" s="97">
        <v>106165</v>
      </c>
      <c r="Z88" s="97" t="s">
        <v>71</v>
      </c>
      <c r="AA88" s="97" t="s">
        <v>71</v>
      </c>
      <c r="AB88" s="97" t="s">
        <v>71</v>
      </c>
      <c r="AC88" s="97">
        <v>106165</v>
      </c>
      <c r="AD88" s="97" t="s">
        <v>71</v>
      </c>
      <c r="AE88" s="97" t="s">
        <v>71</v>
      </c>
    </row>
    <row r="89" spans="2:31" ht="72">
      <c r="B89" s="36" t="s">
        <v>32</v>
      </c>
      <c r="C89" s="36" t="s">
        <v>39</v>
      </c>
      <c r="D89" s="36" t="s">
        <v>1055</v>
      </c>
      <c r="E89" s="99" t="s">
        <v>1056</v>
      </c>
      <c r="F89" s="97" t="s">
        <v>71</v>
      </c>
      <c r="G89" s="97" t="s">
        <v>71</v>
      </c>
      <c r="H89" s="97" t="s">
        <v>71</v>
      </c>
      <c r="I89" s="97" t="s">
        <v>71</v>
      </c>
      <c r="J89" s="97" t="s">
        <v>71</v>
      </c>
      <c r="K89" s="97" t="s">
        <v>71</v>
      </c>
      <c r="L89" s="97" t="s">
        <v>71</v>
      </c>
      <c r="M89" s="97" t="s">
        <v>71</v>
      </c>
      <c r="N89" s="97" t="s">
        <v>71</v>
      </c>
      <c r="O89" s="97" t="s">
        <v>71</v>
      </c>
      <c r="P89" s="97" t="s">
        <v>71</v>
      </c>
      <c r="Q89" s="97"/>
      <c r="R89" s="97" t="s">
        <v>71</v>
      </c>
      <c r="S89" s="113" t="s">
        <v>1057</v>
      </c>
      <c r="T89" s="97" t="s">
        <v>71</v>
      </c>
      <c r="U89" s="97" t="s">
        <v>71</v>
      </c>
      <c r="V89" s="97" t="s">
        <v>71</v>
      </c>
      <c r="W89" s="97" t="s">
        <v>71</v>
      </c>
      <c r="X89" s="97" t="s">
        <v>71</v>
      </c>
      <c r="Y89" s="97" t="s">
        <v>71</v>
      </c>
      <c r="Z89" s="97" t="s">
        <v>71</v>
      </c>
      <c r="AA89" s="97" t="s">
        <v>71</v>
      </c>
      <c r="AB89" s="97" t="s">
        <v>71</v>
      </c>
      <c r="AC89" s="97" t="s">
        <v>71</v>
      </c>
      <c r="AD89" s="97" t="s">
        <v>71</v>
      </c>
      <c r="AE89" s="97" t="s">
        <v>71</v>
      </c>
    </row>
    <row r="90" spans="2:31" ht="75">
      <c r="B90" s="36" t="s">
        <v>32</v>
      </c>
      <c r="C90" s="36" t="s">
        <v>39</v>
      </c>
      <c r="D90" s="36" t="s">
        <v>1058</v>
      </c>
      <c r="E90" s="99" t="s">
        <v>1059</v>
      </c>
      <c r="F90" s="97" t="s">
        <v>71</v>
      </c>
      <c r="G90" s="97" t="s">
        <v>71</v>
      </c>
      <c r="H90" s="97" t="s">
        <v>71</v>
      </c>
      <c r="I90" s="97" t="s">
        <v>71</v>
      </c>
      <c r="J90" s="97" t="s">
        <v>71</v>
      </c>
      <c r="K90" s="97" t="s">
        <v>71</v>
      </c>
      <c r="L90" s="97" t="s">
        <v>71</v>
      </c>
      <c r="M90" s="97" t="s">
        <v>71</v>
      </c>
      <c r="N90" s="97" t="s">
        <v>71</v>
      </c>
      <c r="O90" s="97" t="s">
        <v>845</v>
      </c>
      <c r="P90" s="97" t="s">
        <v>71</v>
      </c>
      <c r="Q90" s="97"/>
      <c r="R90" s="97" t="s">
        <v>71</v>
      </c>
      <c r="S90" s="113" t="s">
        <v>1060</v>
      </c>
      <c r="T90" s="97" t="s">
        <v>71</v>
      </c>
      <c r="U90" s="97">
        <v>8832</v>
      </c>
      <c r="V90" s="97" t="s">
        <v>71</v>
      </c>
      <c r="W90" s="97" t="s">
        <v>71</v>
      </c>
      <c r="X90" s="97" t="s">
        <v>71</v>
      </c>
      <c r="Y90" s="97">
        <v>7137</v>
      </c>
      <c r="Z90" s="97" t="s">
        <v>71</v>
      </c>
      <c r="AA90" s="97" t="s">
        <v>71</v>
      </c>
      <c r="AB90" s="97" t="s">
        <v>71</v>
      </c>
      <c r="AC90" s="97">
        <v>7315</v>
      </c>
      <c r="AD90" s="97" t="s">
        <v>71</v>
      </c>
      <c r="AE90" s="97" t="s">
        <v>71</v>
      </c>
    </row>
    <row r="91" spans="2:31" ht="45">
      <c r="B91" s="36" t="s">
        <v>32</v>
      </c>
      <c r="C91" s="36" t="s">
        <v>39</v>
      </c>
      <c r="D91" s="36" t="s">
        <v>1061</v>
      </c>
      <c r="E91" s="99" t="s">
        <v>1062</v>
      </c>
      <c r="F91" s="97" t="s">
        <v>71</v>
      </c>
      <c r="G91" s="97" t="s">
        <v>71</v>
      </c>
      <c r="H91" s="97" t="s">
        <v>71</v>
      </c>
      <c r="I91" s="97" t="s">
        <v>71</v>
      </c>
      <c r="J91" s="97" t="s">
        <v>71</v>
      </c>
      <c r="K91" s="97" t="s">
        <v>71</v>
      </c>
      <c r="L91" s="97" t="s">
        <v>71</v>
      </c>
      <c r="M91" s="97" t="s">
        <v>71</v>
      </c>
      <c r="N91" s="97" t="s">
        <v>71</v>
      </c>
      <c r="O91" s="97" t="s">
        <v>845</v>
      </c>
      <c r="P91" s="97" t="s">
        <v>71</v>
      </c>
      <c r="Q91" s="97"/>
      <c r="R91" s="97" t="s">
        <v>71</v>
      </c>
      <c r="S91" s="113"/>
      <c r="T91" s="97" t="s">
        <v>71</v>
      </c>
      <c r="U91" s="97">
        <v>8832</v>
      </c>
      <c r="V91" s="97" t="s">
        <v>71</v>
      </c>
      <c r="W91" s="97" t="s">
        <v>71</v>
      </c>
      <c r="X91" s="97" t="s">
        <v>71</v>
      </c>
      <c r="Y91" s="97">
        <v>7137</v>
      </c>
      <c r="Z91" s="97" t="s">
        <v>71</v>
      </c>
      <c r="AA91" s="97" t="s">
        <v>71</v>
      </c>
      <c r="AB91" s="97" t="s">
        <v>71</v>
      </c>
      <c r="AC91" s="97">
        <v>7315</v>
      </c>
      <c r="AD91" s="97" t="s">
        <v>71</v>
      </c>
      <c r="AE91" s="97" t="s">
        <v>71</v>
      </c>
    </row>
    <row r="92" spans="2:31" ht="60">
      <c r="B92" s="36" t="s">
        <v>32</v>
      </c>
      <c r="C92" s="36" t="s">
        <v>44</v>
      </c>
      <c r="D92" s="36" t="s">
        <v>1063</v>
      </c>
      <c r="E92" s="99" t="s">
        <v>1064</v>
      </c>
      <c r="F92" s="97" t="s">
        <v>71</v>
      </c>
      <c r="G92" s="97" t="s">
        <v>71</v>
      </c>
      <c r="H92" s="97" t="s">
        <v>71</v>
      </c>
      <c r="I92" s="97" t="s">
        <v>71</v>
      </c>
      <c r="J92" s="97" t="s">
        <v>71</v>
      </c>
      <c r="K92" s="97" t="s">
        <v>71</v>
      </c>
      <c r="L92" s="97" t="s">
        <v>71</v>
      </c>
      <c r="M92" s="97" t="s">
        <v>71</v>
      </c>
      <c r="N92" s="97" t="s">
        <v>71</v>
      </c>
      <c r="O92" s="97" t="s">
        <v>845</v>
      </c>
      <c r="P92" s="97" t="s">
        <v>71</v>
      </c>
      <c r="Q92" s="97"/>
      <c r="R92" s="97" t="s">
        <v>71</v>
      </c>
      <c r="S92" s="115"/>
      <c r="T92" s="97" t="s">
        <v>71</v>
      </c>
      <c r="U92" s="97">
        <v>8832</v>
      </c>
      <c r="V92" s="97" t="s">
        <v>71</v>
      </c>
      <c r="W92" s="97" t="s">
        <v>71</v>
      </c>
      <c r="X92" s="97" t="s">
        <v>71</v>
      </c>
      <c r="Y92" s="97">
        <v>7137</v>
      </c>
      <c r="Z92" s="97" t="s">
        <v>71</v>
      </c>
      <c r="AA92" s="97" t="s">
        <v>71</v>
      </c>
      <c r="AB92" s="97" t="s">
        <v>71</v>
      </c>
      <c r="AC92" s="97">
        <v>7315</v>
      </c>
      <c r="AD92" s="97" t="s">
        <v>71</v>
      </c>
      <c r="AE92" s="97" t="s">
        <v>71</v>
      </c>
    </row>
    <row r="93" spans="2:31" ht="60">
      <c r="B93" s="36" t="s">
        <v>32</v>
      </c>
      <c r="C93" s="36" t="s">
        <v>44</v>
      </c>
      <c r="D93" s="36" t="s">
        <v>1065</v>
      </c>
      <c r="E93" s="99" t="s">
        <v>1066</v>
      </c>
      <c r="F93" s="97" t="s">
        <v>71</v>
      </c>
      <c r="G93" s="97" t="s">
        <v>71</v>
      </c>
      <c r="H93" s="97" t="s">
        <v>71</v>
      </c>
      <c r="I93" s="97" t="s">
        <v>71</v>
      </c>
      <c r="J93" s="97" t="s">
        <v>71</v>
      </c>
      <c r="K93" s="97" t="s">
        <v>71</v>
      </c>
      <c r="L93" s="97" t="s">
        <v>71</v>
      </c>
      <c r="M93" s="97" t="s">
        <v>71</v>
      </c>
      <c r="N93" s="97" t="s">
        <v>71</v>
      </c>
      <c r="O93" s="97" t="s">
        <v>845</v>
      </c>
      <c r="P93" s="97" t="s">
        <v>71</v>
      </c>
      <c r="Q93" s="97"/>
      <c r="R93" s="97" t="s">
        <v>71</v>
      </c>
      <c r="S93" s="113" t="s">
        <v>1067</v>
      </c>
      <c r="T93" s="97" t="s">
        <v>71</v>
      </c>
      <c r="U93" s="119">
        <v>14799.77</v>
      </c>
      <c r="V93" s="97" t="s">
        <v>71</v>
      </c>
      <c r="W93" s="97" t="s">
        <v>71</v>
      </c>
      <c r="X93" s="97" t="s">
        <v>71</v>
      </c>
      <c r="Y93" s="97">
        <v>7137</v>
      </c>
      <c r="Z93" s="97" t="s">
        <v>71</v>
      </c>
      <c r="AA93" s="97" t="s">
        <v>71</v>
      </c>
      <c r="AB93" s="97" t="s">
        <v>71</v>
      </c>
      <c r="AC93" s="97">
        <v>7315</v>
      </c>
      <c r="AD93" s="97" t="s">
        <v>71</v>
      </c>
      <c r="AE93" s="97" t="s">
        <v>71</v>
      </c>
    </row>
    <row r="94" spans="2:31" ht="60">
      <c r="B94" s="36" t="s">
        <v>32</v>
      </c>
      <c r="C94" s="36" t="s">
        <v>44</v>
      </c>
      <c r="D94" s="36" t="s">
        <v>1068</v>
      </c>
      <c r="E94" s="99" t="s">
        <v>1069</v>
      </c>
      <c r="F94" s="97" t="s">
        <v>71</v>
      </c>
      <c r="G94" s="97" t="s">
        <v>71</v>
      </c>
      <c r="H94" s="97" t="s">
        <v>71</v>
      </c>
      <c r="I94" s="97" t="s">
        <v>71</v>
      </c>
      <c r="J94" s="97" t="s">
        <v>71</v>
      </c>
      <c r="K94" s="97" t="s">
        <v>71</v>
      </c>
      <c r="L94" s="97" t="s">
        <v>71</v>
      </c>
      <c r="M94" s="97" t="s">
        <v>71</v>
      </c>
      <c r="N94" s="97" t="s">
        <v>71</v>
      </c>
      <c r="O94" s="97" t="s">
        <v>845</v>
      </c>
      <c r="P94" s="97" t="s">
        <v>71</v>
      </c>
      <c r="Q94" s="97"/>
      <c r="R94" s="97" t="s">
        <v>71</v>
      </c>
      <c r="S94" s="113" t="s">
        <v>1070</v>
      </c>
      <c r="T94" s="97" t="s">
        <v>71</v>
      </c>
      <c r="U94" s="119">
        <v>14799.77</v>
      </c>
      <c r="V94" s="97" t="s">
        <v>71</v>
      </c>
      <c r="W94" s="97" t="s">
        <v>71</v>
      </c>
      <c r="X94" s="97" t="s">
        <v>71</v>
      </c>
      <c r="Y94" s="97">
        <v>7137</v>
      </c>
      <c r="Z94" s="97" t="s">
        <v>71</v>
      </c>
      <c r="AA94" s="97" t="s">
        <v>71</v>
      </c>
      <c r="AB94" s="97" t="s">
        <v>71</v>
      </c>
      <c r="AC94" s="97">
        <v>7315</v>
      </c>
      <c r="AD94" s="97" t="s">
        <v>71</v>
      </c>
      <c r="AE94" s="97" t="s">
        <v>71</v>
      </c>
    </row>
    <row r="95" spans="2:31" ht="60">
      <c r="B95" s="36" t="s">
        <v>32</v>
      </c>
      <c r="C95" s="36" t="s">
        <v>45</v>
      </c>
      <c r="D95" s="36" t="s">
        <v>1071</v>
      </c>
      <c r="E95" s="99" t="s">
        <v>1072</v>
      </c>
      <c r="F95" s="97" t="s">
        <v>71</v>
      </c>
      <c r="G95" s="97" t="s">
        <v>71</v>
      </c>
      <c r="H95" s="97" t="s">
        <v>71</v>
      </c>
      <c r="I95" s="97" t="s">
        <v>71</v>
      </c>
      <c r="J95" s="97" t="s">
        <v>71</v>
      </c>
      <c r="K95" s="97" t="s">
        <v>71</v>
      </c>
      <c r="L95" s="97" t="s">
        <v>71</v>
      </c>
      <c r="M95" s="97" t="s">
        <v>843</v>
      </c>
      <c r="N95" s="97" t="s">
        <v>71</v>
      </c>
      <c r="O95" s="97" t="s">
        <v>845</v>
      </c>
      <c r="P95" s="97" t="s">
        <v>1073</v>
      </c>
      <c r="Q95" s="97"/>
      <c r="R95" s="97" t="s">
        <v>71</v>
      </c>
      <c r="S95" s="115"/>
      <c r="T95" s="97" t="s">
        <v>71</v>
      </c>
      <c r="U95" s="97">
        <v>8832</v>
      </c>
      <c r="V95" s="97" t="s">
        <v>71</v>
      </c>
      <c r="W95" s="97" t="s">
        <v>71</v>
      </c>
      <c r="X95" s="97" t="s">
        <v>71</v>
      </c>
      <c r="Y95" s="97">
        <v>7137</v>
      </c>
      <c r="Z95" s="97" t="s">
        <v>71</v>
      </c>
      <c r="AA95" s="97" t="s">
        <v>71</v>
      </c>
      <c r="AB95" s="97" t="s">
        <v>71</v>
      </c>
      <c r="AC95" s="97">
        <v>7315</v>
      </c>
      <c r="AD95" s="97" t="s">
        <v>71</v>
      </c>
      <c r="AE95" s="97" t="s">
        <v>71</v>
      </c>
    </row>
    <row r="96" spans="2:31" ht="75">
      <c r="B96" s="36" t="s">
        <v>32</v>
      </c>
      <c r="C96" s="36" t="s">
        <v>45</v>
      </c>
      <c r="D96" s="36" t="s">
        <v>1074</v>
      </c>
      <c r="E96" s="99" t="s">
        <v>1075</v>
      </c>
      <c r="F96" s="97" t="s">
        <v>22</v>
      </c>
      <c r="G96" s="97" t="s">
        <v>71</v>
      </c>
      <c r="H96" s="97" t="s">
        <v>71</v>
      </c>
      <c r="I96" s="97" t="s">
        <v>71</v>
      </c>
      <c r="J96" s="97" t="s">
        <v>71</v>
      </c>
      <c r="K96" s="97" t="s">
        <v>71</v>
      </c>
      <c r="L96" s="97" t="s">
        <v>71</v>
      </c>
      <c r="M96" s="97" t="s">
        <v>843</v>
      </c>
      <c r="N96" s="97" t="s">
        <v>71</v>
      </c>
      <c r="O96" s="97" t="s">
        <v>845</v>
      </c>
      <c r="P96" s="97" t="s">
        <v>1076</v>
      </c>
      <c r="Q96" s="97"/>
      <c r="R96" s="97" t="s">
        <v>1077</v>
      </c>
      <c r="S96" s="113" t="s">
        <v>1078</v>
      </c>
      <c r="T96" s="97" t="s">
        <v>71</v>
      </c>
      <c r="U96" s="97">
        <v>81780</v>
      </c>
      <c r="V96" s="97" t="s">
        <v>71</v>
      </c>
      <c r="W96" s="97">
        <v>602</v>
      </c>
      <c r="X96" s="97" t="s">
        <v>71</v>
      </c>
      <c r="Y96" s="97">
        <v>15750</v>
      </c>
      <c r="Z96" s="97" t="s">
        <v>71</v>
      </c>
      <c r="AA96" s="97">
        <v>360</v>
      </c>
      <c r="AB96" s="97" t="s">
        <v>71</v>
      </c>
      <c r="AC96" s="97">
        <v>16144</v>
      </c>
      <c r="AD96" s="97" t="s">
        <v>71</v>
      </c>
      <c r="AE96" s="97">
        <v>360</v>
      </c>
    </row>
    <row r="97" spans="2:31" ht="60">
      <c r="B97" s="36" t="s">
        <v>32</v>
      </c>
      <c r="C97" s="36" t="s">
        <v>45</v>
      </c>
      <c r="D97" s="36" t="s">
        <v>1079</v>
      </c>
      <c r="E97" s="99" t="s">
        <v>1080</v>
      </c>
      <c r="F97" s="97" t="s">
        <v>71</v>
      </c>
      <c r="G97" s="97" t="s">
        <v>71</v>
      </c>
      <c r="H97" s="97" t="s">
        <v>71</v>
      </c>
      <c r="I97" s="97" t="s">
        <v>71</v>
      </c>
      <c r="J97" s="97" t="s">
        <v>71</v>
      </c>
      <c r="K97" s="97" t="s">
        <v>71</v>
      </c>
      <c r="L97" s="97" t="s">
        <v>71</v>
      </c>
      <c r="M97" s="97" t="s">
        <v>843</v>
      </c>
      <c r="N97" s="97" t="s">
        <v>71</v>
      </c>
      <c r="O97" s="97" t="s">
        <v>845</v>
      </c>
      <c r="P97" s="97" t="s">
        <v>1081</v>
      </c>
      <c r="Q97" s="97"/>
      <c r="R97" s="97" t="s">
        <v>1082</v>
      </c>
      <c r="S97" s="115"/>
      <c r="T97" s="97" t="s">
        <v>71</v>
      </c>
      <c r="U97" s="97">
        <v>57603</v>
      </c>
      <c r="V97" s="97" t="s">
        <v>71</v>
      </c>
      <c r="W97" s="97" t="s">
        <v>71</v>
      </c>
      <c r="X97" s="97" t="s">
        <v>71</v>
      </c>
      <c r="Y97" s="97">
        <v>62475</v>
      </c>
      <c r="Z97" s="97" t="s">
        <v>71</v>
      </c>
      <c r="AA97" s="97" t="s">
        <v>71</v>
      </c>
      <c r="AB97" s="97" t="s">
        <v>71</v>
      </c>
      <c r="AC97" s="97">
        <v>64037</v>
      </c>
      <c r="AD97" s="97" t="s">
        <v>71</v>
      </c>
      <c r="AE97" s="97" t="s">
        <v>71</v>
      </c>
    </row>
    <row r="98" spans="2:31" ht="60">
      <c r="B98" s="36" t="s">
        <v>32</v>
      </c>
      <c r="C98" s="36" t="s">
        <v>45</v>
      </c>
      <c r="D98" s="36" t="s">
        <v>1083</v>
      </c>
      <c r="E98" s="99" t="s">
        <v>1084</v>
      </c>
      <c r="F98" s="97" t="s">
        <v>22</v>
      </c>
      <c r="G98" s="97" t="s">
        <v>30</v>
      </c>
      <c r="H98" s="97" t="s">
        <v>71</v>
      </c>
      <c r="I98" s="97" t="s">
        <v>71</v>
      </c>
      <c r="J98" s="97" t="s">
        <v>71</v>
      </c>
      <c r="K98" s="97" t="s">
        <v>71</v>
      </c>
      <c r="L98" s="97" t="s">
        <v>71</v>
      </c>
      <c r="M98" s="97" t="s">
        <v>888</v>
      </c>
      <c r="N98" s="97" t="s">
        <v>71</v>
      </c>
      <c r="O98" s="97" t="s">
        <v>845</v>
      </c>
      <c r="P98" s="97" t="s">
        <v>1073</v>
      </c>
      <c r="Q98" s="97"/>
      <c r="R98" s="97" t="s">
        <v>71</v>
      </c>
      <c r="S98" s="113" t="s">
        <v>1085</v>
      </c>
      <c r="T98" s="97" t="s">
        <v>71</v>
      </c>
      <c r="U98" s="97">
        <v>8832</v>
      </c>
      <c r="V98" s="97" t="s">
        <v>71</v>
      </c>
      <c r="W98" s="97" t="s">
        <v>71</v>
      </c>
      <c r="X98" s="97" t="s">
        <v>71</v>
      </c>
      <c r="Y98" s="97">
        <v>7137</v>
      </c>
      <c r="Z98" s="97" t="s">
        <v>71</v>
      </c>
      <c r="AA98" s="97" t="s">
        <v>71</v>
      </c>
      <c r="AB98" s="97" t="s">
        <v>71</v>
      </c>
      <c r="AC98" s="97">
        <v>7315</v>
      </c>
      <c r="AD98" s="97" t="s">
        <v>71</v>
      </c>
      <c r="AE98" s="97" t="s">
        <v>71</v>
      </c>
    </row>
    <row r="99" spans="2:31" ht="60">
      <c r="B99" s="36" t="s">
        <v>32</v>
      </c>
      <c r="C99" s="36" t="s">
        <v>45</v>
      </c>
      <c r="D99" s="36" t="s">
        <v>1086</v>
      </c>
      <c r="E99" s="99" t="s">
        <v>1087</v>
      </c>
      <c r="F99" s="97" t="s">
        <v>71</v>
      </c>
      <c r="G99" s="97" t="s">
        <v>71</v>
      </c>
      <c r="H99" s="97" t="s">
        <v>71</v>
      </c>
      <c r="I99" s="97" t="s">
        <v>71</v>
      </c>
      <c r="J99" s="97" t="s">
        <v>71</v>
      </c>
      <c r="K99" s="97" t="s">
        <v>71</v>
      </c>
      <c r="L99" s="97" t="s">
        <v>71</v>
      </c>
      <c r="M99" s="97" t="s">
        <v>888</v>
      </c>
      <c r="N99" s="97" t="s">
        <v>1088</v>
      </c>
      <c r="O99" s="97" t="s">
        <v>845</v>
      </c>
      <c r="P99" s="97" t="s">
        <v>1073</v>
      </c>
      <c r="Q99" s="97"/>
      <c r="R99" s="97" t="s">
        <v>1082</v>
      </c>
      <c r="S99" s="113" t="s">
        <v>1089</v>
      </c>
      <c r="T99" s="97" t="s">
        <v>71</v>
      </c>
      <c r="U99" s="97">
        <v>6259</v>
      </c>
      <c r="V99" s="97" t="s">
        <v>71</v>
      </c>
      <c r="W99" s="97" t="s">
        <v>71</v>
      </c>
      <c r="X99" s="97" t="s">
        <v>71</v>
      </c>
      <c r="Y99" s="97">
        <v>7137</v>
      </c>
      <c r="Z99" s="97" t="s">
        <v>71</v>
      </c>
      <c r="AA99" s="97" t="s">
        <v>71</v>
      </c>
      <c r="AB99" s="97" t="s">
        <v>71</v>
      </c>
      <c r="AC99" s="97">
        <v>7315</v>
      </c>
      <c r="AD99" s="97" t="s">
        <v>71</v>
      </c>
      <c r="AE99" s="97" t="s">
        <v>71</v>
      </c>
    </row>
    <row r="100" spans="2:31" ht="60">
      <c r="B100" s="36" t="s">
        <v>32</v>
      </c>
      <c r="C100" s="36" t="s">
        <v>45</v>
      </c>
      <c r="D100" s="36" t="s">
        <v>1090</v>
      </c>
      <c r="E100" s="99" t="s">
        <v>1091</v>
      </c>
      <c r="F100" s="97" t="s">
        <v>71</v>
      </c>
      <c r="G100" s="97" t="s">
        <v>71</v>
      </c>
      <c r="H100" s="97" t="s">
        <v>71</v>
      </c>
      <c r="I100" s="97" t="s">
        <v>71</v>
      </c>
      <c r="J100" s="97" t="s">
        <v>71</v>
      </c>
      <c r="K100" s="97" t="s">
        <v>71</v>
      </c>
      <c r="L100" s="97" t="s">
        <v>71</v>
      </c>
      <c r="M100" s="97" t="s">
        <v>71</v>
      </c>
      <c r="N100" s="97" t="s">
        <v>71</v>
      </c>
      <c r="O100" s="97" t="s">
        <v>845</v>
      </c>
      <c r="P100" s="97" t="s">
        <v>71</v>
      </c>
      <c r="Q100" s="97"/>
      <c r="R100" s="97" t="s">
        <v>71</v>
      </c>
      <c r="S100" s="113" t="s">
        <v>1092</v>
      </c>
      <c r="T100" s="97" t="s">
        <v>71</v>
      </c>
      <c r="U100" s="97">
        <v>8832</v>
      </c>
      <c r="V100" s="97" t="s">
        <v>71</v>
      </c>
      <c r="W100" s="97" t="s">
        <v>71</v>
      </c>
      <c r="X100" s="97" t="s">
        <v>71</v>
      </c>
      <c r="Y100" s="97">
        <v>7137</v>
      </c>
      <c r="Z100" s="97" t="s">
        <v>71</v>
      </c>
      <c r="AA100" s="97" t="s">
        <v>71</v>
      </c>
      <c r="AB100" s="97" t="s">
        <v>71</v>
      </c>
      <c r="AC100" s="97">
        <v>7315</v>
      </c>
      <c r="AD100" s="97" t="s">
        <v>71</v>
      </c>
      <c r="AE100" s="97" t="s">
        <v>71</v>
      </c>
    </row>
    <row r="101" spans="2:31" ht="75">
      <c r="B101" s="36" t="s">
        <v>32</v>
      </c>
      <c r="C101" s="36" t="s">
        <v>47</v>
      </c>
      <c r="D101" s="36" t="s">
        <v>1093</v>
      </c>
      <c r="E101" s="99" t="s">
        <v>1094</v>
      </c>
      <c r="F101" s="97" t="s">
        <v>71</v>
      </c>
      <c r="G101" s="97" t="s">
        <v>71</v>
      </c>
      <c r="H101" s="97" t="s">
        <v>71</v>
      </c>
      <c r="I101" s="97" t="s">
        <v>71</v>
      </c>
      <c r="J101" s="97" t="s">
        <v>71</v>
      </c>
      <c r="K101" s="97">
        <v>0</v>
      </c>
      <c r="L101" s="97">
        <v>0</v>
      </c>
      <c r="M101" s="97" t="s">
        <v>71</v>
      </c>
      <c r="N101" s="97" t="s">
        <v>71</v>
      </c>
      <c r="O101" s="97" t="s">
        <v>845</v>
      </c>
      <c r="P101" s="97" t="s">
        <v>71</v>
      </c>
      <c r="Q101" s="97"/>
      <c r="R101" s="97" t="s">
        <v>71</v>
      </c>
      <c r="S101" s="113" t="s">
        <v>1095</v>
      </c>
      <c r="T101" s="97" t="s">
        <v>71</v>
      </c>
      <c r="U101" s="97">
        <v>67080</v>
      </c>
      <c r="V101" s="97" t="s">
        <v>71</v>
      </c>
      <c r="W101" s="97">
        <v>602</v>
      </c>
      <c r="X101" s="97" t="s">
        <v>71</v>
      </c>
      <c r="Y101" s="97">
        <v>28111</v>
      </c>
      <c r="Z101" s="97" t="s">
        <v>71</v>
      </c>
      <c r="AA101" s="97" t="s">
        <v>71</v>
      </c>
      <c r="AB101" s="97" t="s">
        <v>71</v>
      </c>
      <c r="AC101" s="97">
        <v>28814</v>
      </c>
      <c r="AD101" s="97" t="s">
        <v>71</v>
      </c>
      <c r="AE101" s="97" t="s">
        <v>71</v>
      </c>
    </row>
    <row r="102" spans="2:31" ht="75">
      <c r="B102" s="36" t="s">
        <v>32</v>
      </c>
      <c r="C102" s="36" t="s">
        <v>47</v>
      </c>
      <c r="D102" s="36" t="s">
        <v>1096</v>
      </c>
      <c r="E102" s="99" t="s">
        <v>1097</v>
      </c>
      <c r="F102" s="97" t="s">
        <v>71</v>
      </c>
      <c r="G102" s="97" t="s">
        <v>71</v>
      </c>
      <c r="H102" s="97" t="s">
        <v>71</v>
      </c>
      <c r="I102" s="97" t="s">
        <v>71</v>
      </c>
      <c r="J102" s="97" t="s">
        <v>71</v>
      </c>
      <c r="K102" s="97" t="s">
        <v>71</v>
      </c>
      <c r="L102" s="97" t="s">
        <v>71</v>
      </c>
      <c r="M102" s="97" t="s">
        <v>71</v>
      </c>
      <c r="N102" s="97" t="s">
        <v>71</v>
      </c>
      <c r="O102" s="97" t="s">
        <v>845</v>
      </c>
      <c r="P102" s="97" t="s">
        <v>71</v>
      </c>
      <c r="Q102" s="97"/>
      <c r="R102" s="97" t="s">
        <v>71</v>
      </c>
      <c r="S102" s="113" t="s">
        <v>1098</v>
      </c>
      <c r="T102" s="97" t="s">
        <v>71</v>
      </c>
      <c r="U102" s="97">
        <v>8832</v>
      </c>
      <c r="V102" s="97" t="s">
        <v>71</v>
      </c>
      <c r="W102" s="97" t="s">
        <v>71</v>
      </c>
      <c r="X102" s="97" t="s">
        <v>71</v>
      </c>
      <c r="Y102" s="97">
        <v>15000</v>
      </c>
      <c r="Z102" s="97" t="s">
        <v>71</v>
      </c>
      <c r="AA102" s="97" t="s">
        <v>71</v>
      </c>
      <c r="AB102" s="97" t="s">
        <v>71</v>
      </c>
      <c r="AC102" s="97">
        <v>15000</v>
      </c>
      <c r="AD102" s="97" t="s">
        <v>71</v>
      </c>
      <c r="AE102" s="97" t="s">
        <v>71</v>
      </c>
    </row>
    <row r="103" spans="2:31" ht="84">
      <c r="B103" s="36" t="s">
        <v>32</v>
      </c>
      <c r="C103" s="36" t="s">
        <v>47</v>
      </c>
      <c r="D103" s="36" t="s">
        <v>1099</v>
      </c>
      <c r="E103" s="99" t="s">
        <v>1100</v>
      </c>
      <c r="F103" s="97" t="s">
        <v>71</v>
      </c>
      <c r="G103" s="97" t="s">
        <v>71</v>
      </c>
      <c r="H103" s="97" t="s">
        <v>71</v>
      </c>
      <c r="I103" s="97" t="s">
        <v>71</v>
      </c>
      <c r="J103" s="97" t="s">
        <v>71</v>
      </c>
      <c r="K103" s="97">
        <v>0</v>
      </c>
      <c r="L103" s="97">
        <v>0</v>
      </c>
      <c r="M103" s="97" t="s">
        <v>71</v>
      </c>
      <c r="N103" s="97" t="s">
        <v>71</v>
      </c>
      <c r="O103" s="97" t="s">
        <v>845</v>
      </c>
      <c r="P103" s="97" t="s">
        <v>71</v>
      </c>
      <c r="Q103" s="97"/>
      <c r="R103" s="97" t="s">
        <v>71</v>
      </c>
      <c r="S103" s="113" t="s">
        <v>1101</v>
      </c>
      <c r="T103" s="97" t="s">
        <v>71</v>
      </c>
      <c r="U103" s="97">
        <v>8832</v>
      </c>
      <c r="V103" s="97" t="s">
        <v>71</v>
      </c>
      <c r="W103" s="97" t="s">
        <v>71</v>
      </c>
      <c r="X103" s="97" t="s">
        <v>71</v>
      </c>
      <c r="Y103" s="97">
        <v>7137</v>
      </c>
      <c r="Z103" s="97" t="s">
        <v>71</v>
      </c>
      <c r="AA103" s="97" t="s">
        <v>71</v>
      </c>
      <c r="AB103" s="97" t="s">
        <v>71</v>
      </c>
      <c r="AC103" s="97">
        <v>7315</v>
      </c>
      <c r="AD103" s="97" t="s">
        <v>71</v>
      </c>
      <c r="AE103" s="97" t="s">
        <v>71</v>
      </c>
    </row>
    <row r="104" spans="2:31" ht="75">
      <c r="B104" s="36" t="s">
        <v>32</v>
      </c>
      <c r="C104" s="36" t="s">
        <v>47</v>
      </c>
      <c r="D104" s="36" t="s">
        <v>1102</v>
      </c>
      <c r="E104" s="99" t="s">
        <v>1103</v>
      </c>
      <c r="F104" s="97" t="s">
        <v>71</v>
      </c>
      <c r="G104" s="97" t="s">
        <v>71</v>
      </c>
      <c r="H104" s="97">
        <v>2021</v>
      </c>
      <c r="I104" s="97" t="s">
        <v>71</v>
      </c>
      <c r="J104" s="97" t="s">
        <v>71</v>
      </c>
      <c r="K104" s="97">
        <v>0</v>
      </c>
      <c r="L104" s="97">
        <v>0</v>
      </c>
      <c r="M104" s="97" t="s">
        <v>71</v>
      </c>
      <c r="N104" s="97" t="s">
        <v>71</v>
      </c>
      <c r="O104" s="97" t="s">
        <v>845</v>
      </c>
      <c r="P104" s="97" t="s">
        <v>71</v>
      </c>
      <c r="Q104" s="97"/>
      <c r="R104" s="97" t="s">
        <v>71</v>
      </c>
      <c r="S104" s="113" t="s">
        <v>1104</v>
      </c>
      <c r="T104" s="97" t="s">
        <v>71</v>
      </c>
      <c r="U104" s="119">
        <v>9162.7360000000008</v>
      </c>
      <c r="V104" s="97" t="s">
        <v>71</v>
      </c>
      <c r="W104" s="97" t="s">
        <v>71</v>
      </c>
      <c r="X104" s="97" t="s">
        <v>71</v>
      </c>
      <c r="Y104" s="97">
        <v>14790</v>
      </c>
      <c r="Z104" s="97" t="s">
        <v>71</v>
      </c>
      <c r="AA104" s="97" t="s">
        <v>71</v>
      </c>
      <c r="AB104" s="97" t="s">
        <v>71</v>
      </c>
      <c r="AC104" s="97">
        <v>14790</v>
      </c>
      <c r="AD104" s="97" t="s">
        <v>71</v>
      </c>
      <c r="AE104" s="97" t="s">
        <v>71</v>
      </c>
    </row>
  </sheetData>
  <mergeCells count="1">
    <mergeCell ref="D4:H4"/>
  </mergeCells>
  <phoneticPr fontId="16" type="noConversion"/>
  <dataValidations count="3">
    <dataValidation type="custom" operator="greaterThanOrEqual" allowBlank="1" showInputMessage="1" showErrorMessage="1" error="This cell only accepts a number of &quot;NA&quot;_x000a_" sqref="K21:Q21 K33:L34 M54:M55 I16:P18 H8:M12 I13:L15 K32:P32 K22:L24 J19:L19 K27:L31 P85 O36 K49:P50 P59:P60 M63:R63 K54:L56 Q65 R58:R59 O55 K57:R57 F57:G57 Q86:R86 J20:Q20 K58:L58 K61:L63 F99:G104 F89:G95 G96:G97 R62 K75:L104 R87:R95 K25:Q26 O73 R80:R85 R98 R100:R104 M87:P87 P61:R61 M83:P83 O46 K51:M53 P76:P81 H13:H104 R64:R78 M85:N85 K35:N36 P35:P36 M41:M46 O42 N52:N55 P52:P55 O52 K59:N60 M61:N61 K64:N74 P64:P74 O68 O71 M76:N81 P41:P46 N40:N46 K37:L48 J21:J104 I19:I104 T8:AE104" xr:uid="{00000000-0002-0000-0D00-000000000000}">
      <formula1>OR(AND(ISNUMBER(F8), F8&gt;=0), F8 ="NA")</formula1>
    </dataValidation>
    <dataValidation type="list" allowBlank="1" showInputMessage="1" showErrorMessage="1" sqref="B105:D114" xr:uid="{00000000-0002-0000-0D00-000001000000}">
      <formula1>#REF!</formula1>
    </dataValidation>
    <dataValidation type="list" allowBlank="1" showInputMessage="1" showErrorMessage="1" sqref="Q56 Q27:Q34 Q64 Q47:Q48 Q62 Q53:Q54 Q66:Q85 Q44:Q45 Q22:Q24 Q58:Q60 Q50:Q51 Q8:Q19 Q87:Q104 Q36:Q40" xr:uid="{00000000-0002-0000-0D00-000002000000}">
      <formula1>$E$8:$E$104</formula1>
    </dataValidation>
  </dataValidations>
  <pageMargins left="0.7" right="0.7" top="0.75" bottom="0.75" header="0.3" footer="0.3"/>
  <pageSetup paperSize="5" scale="3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7"/>
  <sheetViews>
    <sheetView workbookViewId="0">
      <selection sqref="A1:XFD7"/>
    </sheetView>
  </sheetViews>
  <sheetFormatPr defaultRowHeight="15"/>
  <cols>
    <col min="1" max="1" width="29.5703125" customWidth="1"/>
  </cols>
  <sheetData>
    <row r="1" spans="1:1">
      <c r="A1" s="68" t="s">
        <v>18</v>
      </c>
    </row>
    <row r="2" spans="1:1">
      <c r="A2" s="68" t="s">
        <v>22</v>
      </c>
    </row>
    <row r="3" spans="1:1">
      <c r="A3" s="68" t="s">
        <v>26</v>
      </c>
    </row>
    <row r="4" spans="1:1">
      <c r="A4" s="68" t="s">
        <v>30</v>
      </c>
    </row>
    <row r="5" spans="1:1">
      <c r="A5" s="68" t="s">
        <v>34</v>
      </c>
    </row>
    <row r="6" spans="1:1">
      <c r="A6" s="68" t="s">
        <v>37</v>
      </c>
    </row>
    <row r="7" spans="1:1">
      <c r="A7" s="68" t="s">
        <v>41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63"/>
  <sheetViews>
    <sheetView tabSelected="1" view="pageBreakPreview" topLeftCell="A4" zoomScale="70" zoomScaleNormal="40" zoomScaleSheetLayoutView="70" zoomScalePageLayoutView="40" workbookViewId="0">
      <selection activeCell="D12" sqref="D12"/>
    </sheetView>
  </sheetViews>
  <sheetFormatPr defaultColWidth="0" defaultRowHeight="15" outlineLevelCol="1"/>
  <cols>
    <col min="1" max="1" width="5.5703125" style="8" customWidth="1"/>
    <col min="2" max="2" width="37.140625" style="1" customWidth="1"/>
    <col min="3" max="3" width="11.140625" style="8" bestFit="1" customWidth="1"/>
    <col min="4" max="4" width="36.5703125" style="8" customWidth="1"/>
    <col min="5" max="8" width="9.42578125" style="8" customWidth="1"/>
    <col min="9" max="9" width="10.140625" style="8" customWidth="1"/>
    <col min="10" max="14" width="9.140625" style="8" customWidth="1"/>
    <col min="15" max="21" width="9.140625" style="8" customWidth="1" outlineLevel="1"/>
    <col min="22" max="22" width="73" style="1" customWidth="1"/>
    <col min="23" max="23" width="52.28515625" style="8" customWidth="1"/>
    <col min="24" max="26" width="9.140625" style="8" customWidth="1"/>
    <col min="27" max="16384" width="0" style="8" hidden="1"/>
  </cols>
  <sheetData>
    <row r="1" spans="2:23" ht="15.75" thickBot="1"/>
    <row r="2" spans="2:23">
      <c r="B2" s="14" t="s">
        <v>48</v>
      </c>
      <c r="C2" s="17" t="str">
        <f>IF('Quarterly Submission Guide'!$D$20 = "", "",'Quarterly Submission Guide'!$D$20)</f>
        <v>Bear Valley Electric Service, Inc.</v>
      </c>
      <c r="D2" s="44" t="s">
        <v>55</v>
      </c>
    </row>
    <row r="3" spans="2:23">
      <c r="B3" s="15" t="s">
        <v>56</v>
      </c>
      <c r="C3" s="13">
        <v>1</v>
      </c>
      <c r="D3" s="53" t="s">
        <v>57</v>
      </c>
    </row>
    <row r="4" spans="2:23" ht="15.75" thickBot="1">
      <c r="B4" s="16" t="s">
        <v>54</v>
      </c>
      <c r="C4" s="28">
        <v>44578</v>
      </c>
    </row>
    <row r="5" spans="2:23">
      <c r="M5" s="55"/>
      <c r="O5" s="55" t="s">
        <v>58</v>
      </c>
    </row>
    <row r="6" spans="2:23" ht="18" customHeight="1">
      <c r="B6" s="3" t="s">
        <v>59</v>
      </c>
      <c r="C6" s="2"/>
      <c r="D6" s="2"/>
      <c r="E6" s="2"/>
      <c r="F6" s="2"/>
      <c r="G6" s="2"/>
      <c r="H6" s="2"/>
      <c r="I6" s="2"/>
      <c r="J6" s="4">
        <v>1</v>
      </c>
      <c r="K6" s="4">
        <v>2</v>
      </c>
      <c r="L6" s="4">
        <v>3</v>
      </c>
      <c r="M6" s="4">
        <v>4</v>
      </c>
      <c r="N6" s="4">
        <v>1</v>
      </c>
      <c r="O6" s="4">
        <v>2</v>
      </c>
      <c r="P6" s="4">
        <v>3</v>
      </c>
      <c r="Q6" s="4">
        <v>4</v>
      </c>
      <c r="R6" s="4">
        <v>1</v>
      </c>
      <c r="S6" s="4">
        <v>2</v>
      </c>
      <c r="T6" s="4">
        <v>3</v>
      </c>
      <c r="U6" s="4">
        <v>4</v>
      </c>
      <c r="V6" s="7"/>
      <c r="W6" s="2"/>
    </row>
    <row r="7" spans="2:23">
      <c r="B7" s="5" t="s">
        <v>60</v>
      </c>
      <c r="C7" s="6" t="s">
        <v>61</v>
      </c>
      <c r="D7" s="6" t="s">
        <v>62</v>
      </c>
      <c r="E7" s="6">
        <v>2015</v>
      </c>
      <c r="F7" s="6">
        <v>2016</v>
      </c>
      <c r="G7" s="6">
        <v>2017</v>
      </c>
      <c r="H7" s="6">
        <v>2018</v>
      </c>
      <c r="I7" s="6">
        <v>2019</v>
      </c>
      <c r="J7" s="6">
        <v>2020</v>
      </c>
      <c r="K7" s="6">
        <v>2020</v>
      </c>
      <c r="L7" s="6">
        <v>2020</v>
      </c>
      <c r="M7" s="6">
        <v>2020</v>
      </c>
      <c r="N7" s="6">
        <v>2021</v>
      </c>
      <c r="O7" s="6">
        <v>2021</v>
      </c>
      <c r="P7" s="6">
        <v>2021</v>
      </c>
      <c r="Q7" s="6">
        <v>2021</v>
      </c>
      <c r="R7" s="6">
        <v>2022</v>
      </c>
      <c r="S7" s="6">
        <v>2022</v>
      </c>
      <c r="T7" s="6">
        <v>2022</v>
      </c>
      <c r="U7" s="6">
        <v>2022</v>
      </c>
      <c r="V7" s="5" t="s">
        <v>63</v>
      </c>
      <c r="W7" s="6" t="s">
        <v>64</v>
      </c>
    </row>
    <row r="8" spans="2:23" ht="45">
      <c r="B8" s="11" t="s">
        <v>65</v>
      </c>
      <c r="C8" s="9" t="s">
        <v>66</v>
      </c>
      <c r="D8" s="11" t="s">
        <v>67</v>
      </c>
      <c r="E8" s="98">
        <v>210.81</v>
      </c>
      <c r="F8" s="66">
        <v>210.81</v>
      </c>
      <c r="G8" s="66">
        <v>210.81</v>
      </c>
      <c r="H8" s="66">
        <v>210.81</v>
      </c>
      <c r="I8" s="66">
        <v>210.81</v>
      </c>
      <c r="J8" s="69">
        <v>85.02</v>
      </c>
      <c r="K8" s="69">
        <v>0.66</v>
      </c>
      <c r="L8" s="69">
        <v>78.5</v>
      </c>
      <c r="M8" s="73">
        <v>70.83</v>
      </c>
      <c r="N8" s="73">
        <v>84.18</v>
      </c>
      <c r="O8" s="73">
        <v>0.66</v>
      </c>
      <c r="P8" s="73">
        <v>277.44</v>
      </c>
      <c r="Q8" s="69">
        <v>97.83</v>
      </c>
      <c r="R8" s="71"/>
      <c r="S8" s="71"/>
      <c r="T8" s="71"/>
      <c r="U8" s="71"/>
      <c r="V8" s="11" t="s">
        <v>68</v>
      </c>
      <c r="W8" s="71"/>
    </row>
    <row r="9" spans="2:23" ht="45">
      <c r="B9" s="33"/>
      <c r="C9" s="34" t="s">
        <v>69</v>
      </c>
      <c r="D9" s="33" t="s">
        <v>70</v>
      </c>
      <c r="E9" s="67" t="s">
        <v>71</v>
      </c>
      <c r="F9" s="67" t="s">
        <v>71</v>
      </c>
      <c r="G9" s="67" t="s">
        <v>71</v>
      </c>
      <c r="H9" s="67" t="s">
        <v>71</v>
      </c>
      <c r="I9" s="67">
        <v>118.61</v>
      </c>
      <c r="J9" s="73">
        <v>36.92</v>
      </c>
      <c r="K9" s="73">
        <v>0</v>
      </c>
      <c r="L9" s="73">
        <v>8.91</v>
      </c>
      <c r="M9" s="73">
        <v>0</v>
      </c>
      <c r="N9" s="73">
        <v>0</v>
      </c>
      <c r="O9" s="73">
        <v>0</v>
      </c>
      <c r="P9" s="73">
        <v>52.06</v>
      </c>
      <c r="Q9" s="73">
        <v>2.84</v>
      </c>
      <c r="R9" s="74"/>
      <c r="S9" s="74"/>
      <c r="T9" s="74"/>
      <c r="U9" s="74"/>
      <c r="V9" s="33" t="s">
        <v>68</v>
      </c>
      <c r="W9" s="89" t="s">
        <v>72</v>
      </c>
    </row>
    <row r="10" spans="2:23" ht="60">
      <c r="B10" s="33"/>
      <c r="C10" s="34" t="s">
        <v>73</v>
      </c>
      <c r="D10" s="33" t="s">
        <v>74</v>
      </c>
      <c r="E10" s="67" t="s">
        <v>71</v>
      </c>
      <c r="F10" s="67" t="s">
        <v>71</v>
      </c>
      <c r="G10" s="67" t="s">
        <v>71</v>
      </c>
      <c r="H10" s="67" t="s">
        <v>71</v>
      </c>
      <c r="I10" s="67">
        <v>12</v>
      </c>
      <c r="J10" s="73">
        <v>0</v>
      </c>
      <c r="K10" s="73">
        <v>0</v>
      </c>
      <c r="L10" s="73">
        <v>264.98</v>
      </c>
      <c r="M10" s="73">
        <v>233.51</v>
      </c>
      <c r="N10" s="73">
        <v>0</v>
      </c>
      <c r="O10" s="73">
        <v>0</v>
      </c>
      <c r="P10" s="73">
        <v>289.56</v>
      </c>
      <c r="Q10" s="73">
        <v>0</v>
      </c>
      <c r="R10" s="74"/>
      <c r="S10" s="74"/>
      <c r="T10" s="74"/>
      <c r="U10" s="74"/>
      <c r="V10" s="33" t="s">
        <v>68</v>
      </c>
      <c r="W10" s="89" t="s">
        <v>72</v>
      </c>
    </row>
    <row r="11" spans="2:23" ht="30">
      <c r="B11" s="33"/>
      <c r="C11" s="34" t="s">
        <v>75</v>
      </c>
      <c r="D11" s="33" t="s">
        <v>76</v>
      </c>
      <c r="E11" s="67" t="s">
        <v>71</v>
      </c>
      <c r="F11" s="67" t="s">
        <v>71</v>
      </c>
      <c r="G11" s="67">
        <v>0</v>
      </c>
      <c r="H11" s="67">
        <v>2</v>
      </c>
      <c r="I11" s="67">
        <v>0</v>
      </c>
      <c r="J11" s="73">
        <v>3</v>
      </c>
      <c r="K11" s="73">
        <v>1</v>
      </c>
      <c r="L11" s="73">
        <v>0</v>
      </c>
      <c r="M11" s="73">
        <v>0</v>
      </c>
      <c r="N11" s="73">
        <v>0</v>
      </c>
      <c r="O11" s="73">
        <v>0</v>
      </c>
      <c r="P11" s="73">
        <v>0</v>
      </c>
      <c r="Q11" s="73">
        <v>0</v>
      </c>
      <c r="R11" s="74"/>
      <c r="S11" s="74"/>
      <c r="T11" s="74"/>
      <c r="U11" s="74"/>
      <c r="V11" s="33" t="s">
        <v>77</v>
      </c>
      <c r="W11" s="74"/>
    </row>
    <row r="12" spans="2:23" ht="30">
      <c r="B12" s="33"/>
      <c r="C12" s="34" t="s">
        <v>78</v>
      </c>
      <c r="D12" s="33" t="s">
        <v>79</v>
      </c>
      <c r="E12" s="67" t="s">
        <v>71</v>
      </c>
      <c r="F12" s="67" t="s">
        <v>71</v>
      </c>
      <c r="G12" s="67">
        <v>0</v>
      </c>
      <c r="H12" s="67">
        <v>4</v>
      </c>
      <c r="I12" s="67">
        <v>3</v>
      </c>
      <c r="J12" s="73">
        <v>2</v>
      </c>
      <c r="K12" s="73">
        <v>0</v>
      </c>
      <c r="L12" s="73">
        <v>2</v>
      </c>
      <c r="M12" s="73">
        <v>0</v>
      </c>
      <c r="N12" s="73">
        <v>0</v>
      </c>
      <c r="O12" s="73">
        <v>0</v>
      </c>
      <c r="P12" s="73">
        <v>0</v>
      </c>
      <c r="Q12" s="73">
        <v>0</v>
      </c>
      <c r="R12" s="74"/>
      <c r="S12" s="74"/>
      <c r="T12" s="74"/>
      <c r="U12" s="74"/>
      <c r="V12" s="33" t="s">
        <v>77</v>
      </c>
      <c r="W12" s="74"/>
    </row>
    <row r="13" spans="2:23" ht="60">
      <c r="B13" s="33"/>
      <c r="C13" s="34" t="s">
        <v>80</v>
      </c>
      <c r="D13" s="33" t="s">
        <v>81</v>
      </c>
      <c r="E13" s="67" t="s">
        <v>71</v>
      </c>
      <c r="F13" s="67" t="s">
        <v>71</v>
      </c>
      <c r="G13" s="67">
        <v>0</v>
      </c>
      <c r="H13" s="67">
        <v>2</v>
      </c>
      <c r="I13" s="67">
        <v>0</v>
      </c>
      <c r="J13" s="73">
        <v>0</v>
      </c>
      <c r="K13" s="73">
        <v>0</v>
      </c>
      <c r="L13" s="73">
        <v>0</v>
      </c>
      <c r="M13" s="73">
        <v>0</v>
      </c>
      <c r="N13" s="73">
        <v>0</v>
      </c>
      <c r="O13" s="73">
        <v>0</v>
      </c>
      <c r="P13" s="73">
        <v>0</v>
      </c>
      <c r="Q13" s="73">
        <v>0</v>
      </c>
      <c r="R13" s="74"/>
      <c r="S13" s="74"/>
      <c r="T13" s="74"/>
      <c r="U13" s="74"/>
      <c r="V13" s="33" t="s">
        <v>77</v>
      </c>
      <c r="W13" s="74"/>
    </row>
    <row r="14" spans="2:23" ht="30">
      <c r="B14" s="33"/>
      <c r="C14" s="34" t="s">
        <v>82</v>
      </c>
      <c r="D14" s="33" t="s">
        <v>83</v>
      </c>
      <c r="E14" s="67" t="s">
        <v>71</v>
      </c>
      <c r="F14" s="67" t="s">
        <v>71</v>
      </c>
      <c r="G14" s="67">
        <v>0</v>
      </c>
      <c r="H14" s="67">
        <v>127</v>
      </c>
      <c r="I14" s="67">
        <v>14</v>
      </c>
      <c r="J14" s="73">
        <v>40</v>
      </c>
      <c r="K14" s="73">
        <v>5</v>
      </c>
      <c r="L14" s="73">
        <v>0</v>
      </c>
      <c r="M14" s="73">
        <v>0</v>
      </c>
      <c r="N14" s="73">
        <v>0</v>
      </c>
      <c r="O14" s="73">
        <v>0</v>
      </c>
      <c r="P14" s="73">
        <v>2</v>
      </c>
      <c r="Q14" s="73">
        <v>1</v>
      </c>
      <c r="R14" s="74"/>
      <c r="S14" s="74"/>
      <c r="T14" s="74"/>
      <c r="U14" s="74"/>
      <c r="V14" s="33" t="s">
        <v>77</v>
      </c>
      <c r="W14" s="74"/>
    </row>
    <row r="15" spans="2:23" ht="30">
      <c r="B15" s="33"/>
      <c r="C15" s="34" t="s">
        <v>84</v>
      </c>
      <c r="D15" s="33" t="s">
        <v>85</v>
      </c>
      <c r="E15" s="67" t="s">
        <v>71</v>
      </c>
      <c r="F15" s="67" t="s">
        <v>71</v>
      </c>
      <c r="G15" s="67">
        <v>0</v>
      </c>
      <c r="H15" s="67">
        <v>307</v>
      </c>
      <c r="I15" s="67">
        <v>248</v>
      </c>
      <c r="J15" s="73">
        <v>14</v>
      </c>
      <c r="K15" s="73">
        <v>1</v>
      </c>
      <c r="L15" s="73">
        <v>38</v>
      </c>
      <c r="M15" s="73">
        <v>0</v>
      </c>
      <c r="N15" s="73">
        <v>1</v>
      </c>
      <c r="O15" s="73">
        <v>0</v>
      </c>
      <c r="P15" s="73">
        <v>3</v>
      </c>
      <c r="Q15" s="73">
        <v>0</v>
      </c>
      <c r="R15" s="74"/>
      <c r="S15" s="74"/>
      <c r="T15" s="74"/>
      <c r="U15" s="74"/>
      <c r="V15" s="33" t="s">
        <v>77</v>
      </c>
      <c r="W15" s="74"/>
    </row>
    <row r="16" spans="2:23" ht="60">
      <c r="B16" s="33"/>
      <c r="C16" s="34" t="s">
        <v>86</v>
      </c>
      <c r="D16" s="33" t="s">
        <v>87</v>
      </c>
      <c r="E16" s="67" t="s">
        <v>71</v>
      </c>
      <c r="F16" s="67" t="s">
        <v>71</v>
      </c>
      <c r="G16" s="67">
        <v>0</v>
      </c>
      <c r="H16" s="67">
        <v>127</v>
      </c>
      <c r="I16" s="67">
        <v>14</v>
      </c>
      <c r="J16" s="73">
        <v>0</v>
      </c>
      <c r="K16" s="73">
        <v>0</v>
      </c>
      <c r="L16" s="73">
        <v>0</v>
      </c>
      <c r="M16" s="73">
        <v>39</v>
      </c>
      <c r="N16" s="73">
        <v>0</v>
      </c>
      <c r="O16" s="73">
        <v>0</v>
      </c>
      <c r="P16" s="73">
        <v>12</v>
      </c>
      <c r="Q16" s="73">
        <v>0</v>
      </c>
      <c r="R16" s="74"/>
      <c r="S16" s="74"/>
      <c r="T16" s="74"/>
      <c r="U16" s="74"/>
      <c r="V16" s="33" t="s">
        <v>77</v>
      </c>
      <c r="W16" s="74"/>
    </row>
    <row r="17" spans="2:23" ht="30">
      <c r="B17" s="33"/>
      <c r="C17" s="34" t="s">
        <v>88</v>
      </c>
      <c r="D17" s="33" t="s">
        <v>89</v>
      </c>
      <c r="E17" s="67" t="s">
        <v>71</v>
      </c>
      <c r="F17" s="67" t="s">
        <v>71</v>
      </c>
      <c r="G17" s="67">
        <v>668</v>
      </c>
      <c r="H17" s="67">
        <v>271</v>
      </c>
      <c r="I17" s="67">
        <v>329</v>
      </c>
      <c r="J17" s="73">
        <v>9</v>
      </c>
      <c r="K17" s="73">
        <v>4</v>
      </c>
      <c r="L17" s="73">
        <v>0</v>
      </c>
      <c r="M17" s="73">
        <v>0</v>
      </c>
      <c r="N17" s="73">
        <v>1</v>
      </c>
      <c r="O17" s="73">
        <v>1</v>
      </c>
      <c r="P17" s="73">
        <v>0</v>
      </c>
      <c r="Q17" s="73">
        <v>3</v>
      </c>
      <c r="R17" s="74"/>
      <c r="S17" s="74"/>
      <c r="T17" s="74"/>
      <c r="U17" s="74"/>
      <c r="V17" s="33" t="s">
        <v>77</v>
      </c>
      <c r="W17" s="74"/>
    </row>
    <row r="18" spans="2:23" ht="30">
      <c r="B18" s="33"/>
      <c r="C18" s="34" t="s">
        <v>90</v>
      </c>
      <c r="D18" s="33" t="s">
        <v>91</v>
      </c>
      <c r="E18" s="67" t="s">
        <v>71</v>
      </c>
      <c r="F18" s="67" t="s">
        <v>71</v>
      </c>
      <c r="G18" s="67">
        <v>0</v>
      </c>
      <c r="H18" s="67">
        <v>61</v>
      </c>
      <c r="I18" s="67">
        <v>134</v>
      </c>
      <c r="J18" s="73">
        <v>328</v>
      </c>
      <c r="K18" s="73">
        <v>0</v>
      </c>
      <c r="L18" s="73">
        <v>289</v>
      </c>
      <c r="M18" s="73">
        <v>0</v>
      </c>
      <c r="N18" s="73">
        <v>45</v>
      </c>
      <c r="O18" s="73">
        <v>0</v>
      </c>
      <c r="P18" s="73">
        <v>93</v>
      </c>
      <c r="Q18" s="73">
        <v>0</v>
      </c>
      <c r="R18" s="74"/>
      <c r="S18" s="74"/>
      <c r="T18" s="74"/>
      <c r="U18" s="74"/>
      <c r="V18" s="33" t="s">
        <v>77</v>
      </c>
      <c r="W18" s="74"/>
    </row>
    <row r="19" spans="2:23" ht="60">
      <c r="B19" s="33"/>
      <c r="C19" s="34" t="s">
        <v>92</v>
      </c>
      <c r="D19" s="33" t="s">
        <v>93</v>
      </c>
      <c r="E19" s="67" t="s">
        <v>71</v>
      </c>
      <c r="F19" s="67" t="s">
        <v>71</v>
      </c>
      <c r="G19" s="67">
        <v>0</v>
      </c>
      <c r="H19" s="67">
        <v>271</v>
      </c>
      <c r="I19" s="67">
        <v>329</v>
      </c>
      <c r="J19" s="73">
        <v>0</v>
      </c>
      <c r="K19" s="73">
        <v>57</v>
      </c>
      <c r="L19" s="73">
        <v>0</v>
      </c>
      <c r="M19" s="73">
        <v>246</v>
      </c>
      <c r="N19" s="73">
        <v>0</v>
      </c>
      <c r="O19" s="73">
        <v>0</v>
      </c>
      <c r="P19" s="73">
        <v>94</v>
      </c>
      <c r="Q19" s="73">
        <v>0</v>
      </c>
      <c r="R19" s="74"/>
      <c r="S19" s="74"/>
      <c r="T19" s="74"/>
      <c r="U19" s="74"/>
      <c r="V19" s="33" t="s">
        <v>77</v>
      </c>
      <c r="W19" s="74"/>
    </row>
    <row r="20" spans="2:23" ht="45">
      <c r="B20" s="33" t="s">
        <v>94</v>
      </c>
      <c r="C20" s="34" t="str">
        <f t="shared" ref="C20:C28" si="0">C8&amp;"ii."</f>
        <v>1.a.ii.</v>
      </c>
      <c r="D20" s="33" t="s">
        <v>95</v>
      </c>
      <c r="E20" s="67" t="s">
        <v>71</v>
      </c>
      <c r="F20" s="67" t="s">
        <v>71</v>
      </c>
      <c r="G20" s="67">
        <v>210.81</v>
      </c>
      <c r="H20" s="67">
        <v>210.81</v>
      </c>
      <c r="I20" s="67">
        <v>210.81</v>
      </c>
      <c r="J20" s="73">
        <v>85.02</v>
      </c>
      <c r="K20" s="73">
        <v>0.66</v>
      </c>
      <c r="L20" s="73">
        <v>78.5</v>
      </c>
      <c r="M20" s="73">
        <v>70.83</v>
      </c>
      <c r="N20" s="73">
        <v>84.18</v>
      </c>
      <c r="O20" s="73">
        <v>0.66</v>
      </c>
      <c r="P20" s="73">
        <v>277.44</v>
      </c>
      <c r="Q20" s="73">
        <v>97.83</v>
      </c>
      <c r="R20" s="74"/>
      <c r="S20" s="74"/>
      <c r="T20" s="74"/>
      <c r="U20" s="74"/>
      <c r="V20" s="33" t="s">
        <v>68</v>
      </c>
      <c r="W20" s="74"/>
    </row>
    <row r="21" spans="2:23" ht="45">
      <c r="B21" s="33"/>
      <c r="C21" s="34" t="str">
        <f t="shared" si="0"/>
        <v>1.b.ii.</v>
      </c>
      <c r="D21" s="33" t="s">
        <v>96</v>
      </c>
      <c r="E21" s="67" t="s">
        <v>71</v>
      </c>
      <c r="F21" s="67" t="s">
        <v>71</v>
      </c>
      <c r="G21" s="67" t="s">
        <v>71</v>
      </c>
      <c r="H21" s="67" t="s">
        <v>71</v>
      </c>
      <c r="I21" s="67">
        <v>118.61</v>
      </c>
      <c r="J21" s="73">
        <v>36.92</v>
      </c>
      <c r="K21" s="73">
        <v>0</v>
      </c>
      <c r="L21" s="73">
        <v>8.91</v>
      </c>
      <c r="M21" s="73">
        <v>0</v>
      </c>
      <c r="N21" s="73">
        <v>0</v>
      </c>
      <c r="O21" s="73">
        <v>0</v>
      </c>
      <c r="P21" s="73">
        <v>52.06</v>
      </c>
      <c r="Q21" s="73">
        <v>2.84</v>
      </c>
      <c r="R21" s="74"/>
      <c r="S21" s="74"/>
      <c r="T21" s="74"/>
      <c r="U21" s="74"/>
      <c r="V21" s="33" t="s">
        <v>68</v>
      </c>
      <c r="W21" s="74"/>
    </row>
    <row r="22" spans="2:23" ht="60">
      <c r="B22" s="33"/>
      <c r="C22" s="34" t="str">
        <f t="shared" si="0"/>
        <v>1.c.ii.</v>
      </c>
      <c r="D22" s="33" t="s">
        <v>97</v>
      </c>
      <c r="E22" s="67" t="s">
        <v>71</v>
      </c>
      <c r="F22" s="67" t="s">
        <v>71</v>
      </c>
      <c r="G22" s="67" t="s">
        <v>71</v>
      </c>
      <c r="H22" s="67" t="s">
        <v>71</v>
      </c>
      <c r="I22" s="67">
        <v>12</v>
      </c>
      <c r="J22" s="73">
        <v>0</v>
      </c>
      <c r="K22" s="73">
        <v>0</v>
      </c>
      <c r="L22" s="73">
        <v>264.98</v>
      </c>
      <c r="M22" s="73">
        <v>233.51</v>
      </c>
      <c r="N22" s="73">
        <v>0</v>
      </c>
      <c r="O22" s="73">
        <v>0</v>
      </c>
      <c r="P22" s="73">
        <v>289.56</v>
      </c>
      <c r="Q22" s="73">
        <v>0</v>
      </c>
      <c r="R22" s="74"/>
      <c r="S22" s="74"/>
      <c r="T22" s="74"/>
      <c r="U22" s="74"/>
      <c r="V22" s="33" t="s">
        <v>68</v>
      </c>
      <c r="W22" s="74"/>
    </row>
    <row r="23" spans="2:23" ht="30">
      <c r="B23" s="33"/>
      <c r="C23" s="34" t="str">
        <f t="shared" si="0"/>
        <v>1.d.ii.</v>
      </c>
      <c r="D23" s="33" t="s">
        <v>98</v>
      </c>
      <c r="E23" s="67" t="s">
        <v>71</v>
      </c>
      <c r="F23" s="67" t="s">
        <v>71</v>
      </c>
      <c r="G23" s="67">
        <v>0</v>
      </c>
      <c r="H23" s="67">
        <v>2</v>
      </c>
      <c r="I23" s="67">
        <v>0</v>
      </c>
      <c r="J23" s="73">
        <v>3</v>
      </c>
      <c r="K23" s="73">
        <v>1</v>
      </c>
      <c r="L23" s="73">
        <v>0</v>
      </c>
      <c r="M23" s="73">
        <v>0</v>
      </c>
      <c r="N23" s="73">
        <v>0</v>
      </c>
      <c r="O23" s="73">
        <v>0</v>
      </c>
      <c r="P23" s="73">
        <v>0</v>
      </c>
      <c r="Q23" s="73">
        <v>0</v>
      </c>
      <c r="R23" s="74"/>
      <c r="S23" s="74"/>
      <c r="T23" s="74"/>
      <c r="U23" s="74"/>
      <c r="V23" s="33" t="s">
        <v>77</v>
      </c>
      <c r="W23" s="74"/>
    </row>
    <row r="24" spans="2:23" ht="30">
      <c r="B24" s="33"/>
      <c r="C24" s="34" t="str">
        <f t="shared" si="0"/>
        <v>1.e.ii.</v>
      </c>
      <c r="D24" s="33" t="s">
        <v>99</v>
      </c>
      <c r="E24" s="67" t="s">
        <v>71</v>
      </c>
      <c r="F24" s="67" t="s">
        <v>71</v>
      </c>
      <c r="G24" s="67">
        <v>0</v>
      </c>
      <c r="H24" s="67">
        <v>4</v>
      </c>
      <c r="I24" s="67">
        <v>3</v>
      </c>
      <c r="J24" s="73">
        <v>2</v>
      </c>
      <c r="K24" s="73">
        <v>0</v>
      </c>
      <c r="L24" s="73">
        <v>2</v>
      </c>
      <c r="M24" s="73">
        <v>0</v>
      </c>
      <c r="N24" s="73">
        <v>0</v>
      </c>
      <c r="O24" s="73">
        <v>0</v>
      </c>
      <c r="P24" s="73">
        <v>0</v>
      </c>
      <c r="Q24" s="73">
        <v>0</v>
      </c>
      <c r="R24" s="74"/>
      <c r="S24" s="74"/>
      <c r="T24" s="74"/>
      <c r="U24" s="74"/>
      <c r="V24" s="33" t="s">
        <v>77</v>
      </c>
      <c r="W24" s="74"/>
    </row>
    <row r="25" spans="2:23" ht="45">
      <c r="B25" s="33"/>
      <c r="C25" s="34" t="str">
        <f t="shared" si="0"/>
        <v>1.f.ii.</v>
      </c>
      <c r="D25" s="33" t="s">
        <v>100</v>
      </c>
      <c r="E25" s="67" t="s">
        <v>71</v>
      </c>
      <c r="F25" s="67" t="s">
        <v>71</v>
      </c>
      <c r="G25" s="67">
        <v>0</v>
      </c>
      <c r="H25" s="67">
        <v>2</v>
      </c>
      <c r="I25" s="67">
        <v>0</v>
      </c>
      <c r="J25" s="73">
        <v>0</v>
      </c>
      <c r="K25" s="73">
        <v>0</v>
      </c>
      <c r="L25" s="73">
        <v>0</v>
      </c>
      <c r="M25" s="73">
        <v>0</v>
      </c>
      <c r="N25" s="73">
        <v>0</v>
      </c>
      <c r="O25" s="73">
        <v>0</v>
      </c>
      <c r="P25" s="73">
        <v>0</v>
      </c>
      <c r="Q25" s="73">
        <v>0</v>
      </c>
      <c r="R25" s="74"/>
      <c r="S25" s="74"/>
      <c r="T25" s="74"/>
      <c r="U25" s="74"/>
      <c r="V25" s="33" t="s">
        <v>77</v>
      </c>
      <c r="W25" s="74"/>
    </row>
    <row r="26" spans="2:23" ht="30">
      <c r="B26" s="33"/>
      <c r="C26" s="34" t="str">
        <f t="shared" si="0"/>
        <v>1.g.ii.</v>
      </c>
      <c r="D26" s="33" t="s">
        <v>101</v>
      </c>
      <c r="E26" s="67" t="s">
        <v>71</v>
      </c>
      <c r="F26" s="67" t="s">
        <v>71</v>
      </c>
      <c r="G26" s="67">
        <v>0</v>
      </c>
      <c r="H26" s="67">
        <v>127</v>
      </c>
      <c r="I26" s="67">
        <v>14</v>
      </c>
      <c r="J26" s="73">
        <v>40</v>
      </c>
      <c r="K26" s="73">
        <v>5</v>
      </c>
      <c r="L26" s="73">
        <v>0</v>
      </c>
      <c r="M26" s="73">
        <v>0</v>
      </c>
      <c r="N26" s="73">
        <v>0</v>
      </c>
      <c r="O26" s="73">
        <v>0</v>
      </c>
      <c r="P26" s="73">
        <v>2</v>
      </c>
      <c r="Q26" s="73">
        <v>1</v>
      </c>
      <c r="R26" s="74"/>
      <c r="S26" s="74"/>
      <c r="T26" s="74"/>
      <c r="U26" s="74"/>
      <c r="V26" s="33" t="s">
        <v>77</v>
      </c>
      <c r="W26" s="74"/>
    </row>
    <row r="27" spans="2:23" ht="30">
      <c r="B27" s="33"/>
      <c r="C27" s="34" t="str">
        <f t="shared" si="0"/>
        <v>1.h.ii.</v>
      </c>
      <c r="D27" s="33" t="s">
        <v>102</v>
      </c>
      <c r="E27" s="67" t="s">
        <v>71</v>
      </c>
      <c r="F27" s="67" t="s">
        <v>71</v>
      </c>
      <c r="G27" s="67">
        <v>0</v>
      </c>
      <c r="H27" s="67">
        <v>307</v>
      </c>
      <c r="I27" s="67">
        <v>248</v>
      </c>
      <c r="J27" s="73">
        <v>14</v>
      </c>
      <c r="K27" s="73">
        <v>1</v>
      </c>
      <c r="L27" s="73">
        <v>38</v>
      </c>
      <c r="M27" s="73">
        <v>0</v>
      </c>
      <c r="N27" s="73">
        <v>1</v>
      </c>
      <c r="O27" s="73">
        <v>0</v>
      </c>
      <c r="P27" s="73">
        <v>3</v>
      </c>
      <c r="Q27" s="73">
        <v>0</v>
      </c>
      <c r="R27" s="74"/>
      <c r="S27" s="74"/>
      <c r="T27" s="74"/>
      <c r="U27" s="74"/>
      <c r="V27" s="33" t="s">
        <v>77</v>
      </c>
      <c r="W27" s="74"/>
    </row>
    <row r="28" spans="2:23" ht="45">
      <c r="B28" s="33"/>
      <c r="C28" s="34" t="str">
        <f t="shared" si="0"/>
        <v>1.i.ii.</v>
      </c>
      <c r="D28" s="33" t="s">
        <v>103</v>
      </c>
      <c r="E28" s="67" t="s">
        <v>71</v>
      </c>
      <c r="F28" s="67" t="s">
        <v>71</v>
      </c>
      <c r="G28" s="67">
        <v>0</v>
      </c>
      <c r="H28" s="67">
        <v>127</v>
      </c>
      <c r="I28" s="67">
        <v>14</v>
      </c>
      <c r="J28" s="73">
        <v>0</v>
      </c>
      <c r="K28" s="73">
        <v>0</v>
      </c>
      <c r="L28" s="73">
        <v>0</v>
      </c>
      <c r="M28" s="73">
        <v>39</v>
      </c>
      <c r="N28" s="73">
        <v>0</v>
      </c>
      <c r="O28" s="73">
        <v>0</v>
      </c>
      <c r="P28" s="73">
        <v>12</v>
      </c>
      <c r="Q28" s="73">
        <v>0</v>
      </c>
      <c r="R28" s="74"/>
      <c r="S28" s="74"/>
      <c r="T28" s="74"/>
      <c r="U28" s="74"/>
      <c r="V28" s="33" t="s">
        <v>77</v>
      </c>
      <c r="W28" s="74"/>
    </row>
    <row r="29" spans="2:23" ht="30">
      <c r="B29" s="33"/>
      <c r="C29" s="34" t="str">
        <f t="shared" ref="C29:C31" si="1">C17&amp;"ii."</f>
        <v>1.j.ii.</v>
      </c>
      <c r="D29" s="33" t="s">
        <v>104</v>
      </c>
      <c r="E29" s="67" t="s">
        <v>71</v>
      </c>
      <c r="F29" s="67" t="s">
        <v>71</v>
      </c>
      <c r="G29" s="67">
        <v>668</v>
      </c>
      <c r="H29" s="67">
        <v>271</v>
      </c>
      <c r="I29" s="67">
        <v>329</v>
      </c>
      <c r="J29" s="73">
        <v>9</v>
      </c>
      <c r="K29" s="73">
        <v>4</v>
      </c>
      <c r="L29" s="73">
        <v>0</v>
      </c>
      <c r="M29" s="73">
        <v>0</v>
      </c>
      <c r="N29" s="73">
        <v>1</v>
      </c>
      <c r="O29" s="73">
        <v>1</v>
      </c>
      <c r="P29" s="73">
        <v>0</v>
      </c>
      <c r="Q29" s="73">
        <v>3</v>
      </c>
      <c r="R29" s="74"/>
      <c r="S29" s="74"/>
      <c r="T29" s="74"/>
      <c r="U29" s="74"/>
      <c r="V29" s="33" t="s">
        <v>77</v>
      </c>
      <c r="W29" s="74"/>
    </row>
    <row r="30" spans="2:23" ht="30">
      <c r="B30" s="33"/>
      <c r="C30" s="34" t="str">
        <f t="shared" si="1"/>
        <v>1.k.ii.</v>
      </c>
      <c r="D30" s="33" t="s">
        <v>105</v>
      </c>
      <c r="E30" s="67" t="s">
        <v>71</v>
      </c>
      <c r="F30" s="67" t="s">
        <v>71</v>
      </c>
      <c r="G30" s="67">
        <v>0</v>
      </c>
      <c r="H30" s="67">
        <v>61</v>
      </c>
      <c r="I30" s="67">
        <v>134</v>
      </c>
      <c r="J30" s="73">
        <v>328</v>
      </c>
      <c r="K30" s="73">
        <v>0</v>
      </c>
      <c r="L30" s="73">
        <v>289</v>
      </c>
      <c r="M30" s="73">
        <v>0</v>
      </c>
      <c r="N30" s="73">
        <v>45</v>
      </c>
      <c r="O30" s="73">
        <v>0</v>
      </c>
      <c r="P30" s="73">
        <v>93</v>
      </c>
      <c r="Q30" s="73">
        <v>0</v>
      </c>
      <c r="R30" s="74"/>
      <c r="S30" s="74"/>
      <c r="T30" s="74"/>
      <c r="U30" s="74"/>
      <c r="V30" s="33" t="s">
        <v>77</v>
      </c>
      <c r="W30" s="74"/>
    </row>
    <row r="31" spans="2:23" ht="45">
      <c r="B31" s="33"/>
      <c r="C31" s="34" t="str">
        <f t="shared" si="1"/>
        <v>1.l.ii.</v>
      </c>
      <c r="D31" s="33" t="s">
        <v>106</v>
      </c>
      <c r="E31" s="67" t="s">
        <v>71</v>
      </c>
      <c r="F31" s="67" t="s">
        <v>71</v>
      </c>
      <c r="G31" s="67">
        <v>0</v>
      </c>
      <c r="H31" s="67">
        <v>271</v>
      </c>
      <c r="I31" s="67">
        <v>329</v>
      </c>
      <c r="J31" s="73">
        <v>0</v>
      </c>
      <c r="K31" s="73">
        <v>57</v>
      </c>
      <c r="L31" s="73">
        <v>0</v>
      </c>
      <c r="M31" s="73">
        <v>246</v>
      </c>
      <c r="N31" s="73">
        <v>0</v>
      </c>
      <c r="O31" s="73">
        <v>0</v>
      </c>
      <c r="P31" s="73">
        <v>94</v>
      </c>
      <c r="Q31" s="73">
        <v>0</v>
      </c>
      <c r="R31" s="74"/>
      <c r="S31" s="74"/>
      <c r="T31" s="74"/>
      <c r="U31" s="74"/>
      <c r="V31" s="33" t="s">
        <v>77</v>
      </c>
      <c r="W31" s="74"/>
    </row>
    <row r="32" spans="2:23" ht="45">
      <c r="B32" s="12" t="s">
        <v>107</v>
      </c>
      <c r="C32" s="10" t="str">
        <f t="shared" ref="C32:C43" si="2">C8&amp;"iii."</f>
        <v>1.a.iii.</v>
      </c>
      <c r="D32" s="12" t="s">
        <v>108</v>
      </c>
      <c r="E32" s="68" t="s">
        <v>71</v>
      </c>
      <c r="F32" s="68" t="s">
        <v>71</v>
      </c>
      <c r="G32" s="68" t="s">
        <v>71</v>
      </c>
      <c r="H32" s="68" t="s">
        <v>71</v>
      </c>
      <c r="I32" s="68" t="s">
        <v>71</v>
      </c>
      <c r="J32" s="70" t="s">
        <v>71</v>
      </c>
      <c r="K32" s="70" t="s">
        <v>71</v>
      </c>
      <c r="L32" s="70" t="s">
        <v>71</v>
      </c>
      <c r="M32" s="73" t="s">
        <v>71</v>
      </c>
      <c r="N32" s="73" t="s">
        <v>71</v>
      </c>
      <c r="O32" s="73" t="s">
        <v>71</v>
      </c>
      <c r="P32" s="73" t="s">
        <v>71</v>
      </c>
      <c r="Q32" s="73" t="s">
        <v>71</v>
      </c>
      <c r="R32" s="72"/>
      <c r="S32" s="72"/>
      <c r="T32" s="72"/>
      <c r="U32" s="72"/>
      <c r="V32" s="33" t="s">
        <v>68</v>
      </c>
      <c r="W32" s="72" t="s">
        <v>109</v>
      </c>
    </row>
    <row r="33" spans="2:23" ht="45">
      <c r="B33" s="12"/>
      <c r="C33" s="10" t="str">
        <f t="shared" si="2"/>
        <v>1.b.iii.</v>
      </c>
      <c r="D33" s="12" t="s">
        <v>110</v>
      </c>
      <c r="E33" s="68" t="s">
        <v>71</v>
      </c>
      <c r="F33" s="68" t="s">
        <v>71</v>
      </c>
      <c r="G33" s="68" t="s">
        <v>71</v>
      </c>
      <c r="H33" s="68" t="s">
        <v>71</v>
      </c>
      <c r="I33" s="68" t="s">
        <v>71</v>
      </c>
      <c r="J33" s="70" t="s">
        <v>71</v>
      </c>
      <c r="K33" s="70" t="s">
        <v>71</v>
      </c>
      <c r="L33" s="70" t="s">
        <v>71</v>
      </c>
      <c r="M33" s="73" t="s">
        <v>71</v>
      </c>
      <c r="N33" s="73" t="s">
        <v>71</v>
      </c>
      <c r="O33" s="73" t="s">
        <v>71</v>
      </c>
      <c r="P33" s="73" t="s">
        <v>71</v>
      </c>
      <c r="Q33" s="73" t="s">
        <v>71</v>
      </c>
      <c r="R33" s="72"/>
      <c r="S33" s="72"/>
      <c r="T33" s="72"/>
      <c r="U33" s="72"/>
      <c r="V33" s="33" t="s">
        <v>68</v>
      </c>
      <c r="W33" s="72" t="s">
        <v>109</v>
      </c>
    </row>
    <row r="34" spans="2:23" ht="60">
      <c r="B34" s="12"/>
      <c r="C34" s="10" t="str">
        <f t="shared" si="2"/>
        <v>1.c.iii.</v>
      </c>
      <c r="D34" s="12" t="s">
        <v>111</v>
      </c>
      <c r="E34" s="68" t="s">
        <v>71</v>
      </c>
      <c r="F34" s="68" t="s">
        <v>71</v>
      </c>
      <c r="G34" s="68" t="s">
        <v>71</v>
      </c>
      <c r="H34" s="68" t="s">
        <v>71</v>
      </c>
      <c r="I34" s="68" t="s">
        <v>71</v>
      </c>
      <c r="J34" s="70" t="s">
        <v>71</v>
      </c>
      <c r="K34" s="70" t="s">
        <v>71</v>
      </c>
      <c r="L34" s="70" t="s">
        <v>71</v>
      </c>
      <c r="M34" s="73" t="s">
        <v>71</v>
      </c>
      <c r="N34" s="73" t="s">
        <v>71</v>
      </c>
      <c r="O34" s="73" t="s">
        <v>71</v>
      </c>
      <c r="P34" s="73" t="s">
        <v>71</v>
      </c>
      <c r="Q34" s="73" t="s">
        <v>71</v>
      </c>
      <c r="R34" s="72"/>
      <c r="S34" s="72"/>
      <c r="T34" s="72"/>
      <c r="U34" s="72"/>
      <c r="V34" s="33" t="s">
        <v>68</v>
      </c>
      <c r="W34" s="72" t="s">
        <v>109</v>
      </c>
    </row>
    <row r="35" spans="2:23" ht="30">
      <c r="B35" s="12"/>
      <c r="C35" s="10" t="str">
        <f t="shared" si="2"/>
        <v>1.d.iii.</v>
      </c>
      <c r="D35" s="12" t="s">
        <v>112</v>
      </c>
      <c r="E35" s="68" t="s">
        <v>71</v>
      </c>
      <c r="F35" s="68" t="s">
        <v>71</v>
      </c>
      <c r="G35" s="68" t="s">
        <v>71</v>
      </c>
      <c r="H35" s="68" t="s">
        <v>71</v>
      </c>
      <c r="I35" s="68" t="s">
        <v>71</v>
      </c>
      <c r="J35" s="70" t="s">
        <v>71</v>
      </c>
      <c r="K35" s="70" t="s">
        <v>71</v>
      </c>
      <c r="L35" s="70" t="s">
        <v>71</v>
      </c>
      <c r="M35" s="73" t="s">
        <v>71</v>
      </c>
      <c r="N35" s="73" t="s">
        <v>71</v>
      </c>
      <c r="O35" s="73" t="s">
        <v>71</v>
      </c>
      <c r="P35" s="73" t="s">
        <v>71</v>
      </c>
      <c r="Q35" s="73" t="s">
        <v>71</v>
      </c>
      <c r="R35" s="72"/>
      <c r="S35" s="72"/>
      <c r="T35" s="72"/>
      <c r="U35" s="72"/>
      <c r="V35" s="33" t="s">
        <v>77</v>
      </c>
      <c r="W35" s="72" t="s">
        <v>109</v>
      </c>
    </row>
    <row r="36" spans="2:23" ht="30">
      <c r="B36" s="12"/>
      <c r="C36" s="10" t="str">
        <f t="shared" si="2"/>
        <v>1.e.iii.</v>
      </c>
      <c r="D36" s="12" t="s">
        <v>113</v>
      </c>
      <c r="E36" s="68" t="s">
        <v>71</v>
      </c>
      <c r="F36" s="68" t="s">
        <v>71</v>
      </c>
      <c r="G36" s="68" t="s">
        <v>71</v>
      </c>
      <c r="H36" s="68" t="s">
        <v>71</v>
      </c>
      <c r="I36" s="68" t="s">
        <v>71</v>
      </c>
      <c r="J36" s="70" t="s">
        <v>71</v>
      </c>
      <c r="K36" s="70" t="s">
        <v>71</v>
      </c>
      <c r="L36" s="70" t="s">
        <v>71</v>
      </c>
      <c r="M36" s="73" t="s">
        <v>71</v>
      </c>
      <c r="N36" s="73" t="s">
        <v>71</v>
      </c>
      <c r="O36" s="73" t="s">
        <v>71</v>
      </c>
      <c r="P36" s="73" t="s">
        <v>71</v>
      </c>
      <c r="Q36" s="73" t="s">
        <v>71</v>
      </c>
      <c r="R36" s="72"/>
      <c r="S36" s="72"/>
      <c r="T36" s="72"/>
      <c r="U36" s="72"/>
      <c r="V36" s="33" t="s">
        <v>77</v>
      </c>
      <c r="W36" s="72" t="s">
        <v>109</v>
      </c>
    </row>
    <row r="37" spans="2:23" ht="60">
      <c r="B37" s="12"/>
      <c r="C37" s="10" t="str">
        <f t="shared" si="2"/>
        <v>1.f.iii.</v>
      </c>
      <c r="D37" s="12" t="s">
        <v>114</v>
      </c>
      <c r="E37" s="68" t="s">
        <v>71</v>
      </c>
      <c r="F37" s="68" t="s">
        <v>71</v>
      </c>
      <c r="G37" s="68" t="s">
        <v>71</v>
      </c>
      <c r="H37" s="68" t="s">
        <v>71</v>
      </c>
      <c r="I37" s="68" t="s">
        <v>71</v>
      </c>
      <c r="J37" s="70" t="s">
        <v>71</v>
      </c>
      <c r="K37" s="70" t="s">
        <v>71</v>
      </c>
      <c r="L37" s="70" t="s">
        <v>71</v>
      </c>
      <c r="M37" s="73" t="s">
        <v>71</v>
      </c>
      <c r="N37" s="73" t="s">
        <v>71</v>
      </c>
      <c r="O37" s="73" t="s">
        <v>71</v>
      </c>
      <c r="P37" s="73" t="s">
        <v>71</v>
      </c>
      <c r="Q37" s="73" t="s">
        <v>71</v>
      </c>
      <c r="R37" s="72"/>
      <c r="S37" s="72"/>
      <c r="T37" s="72"/>
      <c r="U37" s="72"/>
      <c r="V37" s="33" t="s">
        <v>77</v>
      </c>
      <c r="W37" s="72" t="s">
        <v>109</v>
      </c>
    </row>
    <row r="38" spans="2:23" ht="30">
      <c r="B38" s="12"/>
      <c r="C38" s="10" t="str">
        <f t="shared" si="2"/>
        <v>1.g.iii.</v>
      </c>
      <c r="D38" s="12" t="s">
        <v>115</v>
      </c>
      <c r="E38" s="68" t="s">
        <v>71</v>
      </c>
      <c r="F38" s="68" t="s">
        <v>71</v>
      </c>
      <c r="G38" s="68" t="s">
        <v>71</v>
      </c>
      <c r="H38" s="68" t="s">
        <v>71</v>
      </c>
      <c r="I38" s="68" t="s">
        <v>71</v>
      </c>
      <c r="J38" s="70" t="s">
        <v>71</v>
      </c>
      <c r="K38" s="70" t="s">
        <v>71</v>
      </c>
      <c r="L38" s="70" t="s">
        <v>71</v>
      </c>
      <c r="M38" s="73" t="s">
        <v>71</v>
      </c>
      <c r="N38" s="73" t="s">
        <v>71</v>
      </c>
      <c r="O38" s="73" t="s">
        <v>71</v>
      </c>
      <c r="P38" s="73" t="s">
        <v>71</v>
      </c>
      <c r="Q38" s="73" t="s">
        <v>71</v>
      </c>
      <c r="R38" s="72"/>
      <c r="S38" s="72"/>
      <c r="T38" s="72"/>
      <c r="U38" s="72"/>
      <c r="V38" s="33" t="s">
        <v>77</v>
      </c>
      <c r="W38" s="72" t="s">
        <v>109</v>
      </c>
    </row>
    <row r="39" spans="2:23" ht="30">
      <c r="B39" s="12"/>
      <c r="C39" s="10" t="str">
        <f t="shared" si="2"/>
        <v>1.h.iii.</v>
      </c>
      <c r="D39" s="12" t="s">
        <v>116</v>
      </c>
      <c r="E39" s="68" t="s">
        <v>71</v>
      </c>
      <c r="F39" s="68" t="s">
        <v>71</v>
      </c>
      <c r="G39" s="68" t="s">
        <v>71</v>
      </c>
      <c r="H39" s="68" t="s">
        <v>71</v>
      </c>
      <c r="I39" s="68" t="s">
        <v>71</v>
      </c>
      <c r="J39" s="70" t="s">
        <v>71</v>
      </c>
      <c r="K39" s="70" t="s">
        <v>71</v>
      </c>
      <c r="L39" s="70" t="s">
        <v>71</v>
      </c>
      <c r="M39" s="73" t="s">
        <v>71</v>
      </c>
      <c r="N39" s="73" t="s">
        <v>71</v>
      </c>
      <c r="O39" s="73" t="s">
        <v>71</v>
      </c>
      <c r="P39" s="73" t="s">
        <v>71</v>
      </c>
      <c r="Q39" s="73" t="s">
        <v>71</v>
      </c>
      <c r="R39" s="72"/>
      <c r="S39" s="72"/>
      <c r="T39" s="72"/>
      <c r="U39" s="72"/>
      <c r="V39" s="33" t="s">
        <v>77</v>
      </c>
      <c r="W39" s="72" t="s">
        <v>109</v>
      </c>
    </row>
    <row r="40" spans="2:23" ht="60">
      <c r="B40" s="12"/>
      <c r="C40" s="10" t="str">
        <f t="shared" si="2"/>
        <v>1.i.iii.</v>
      </c>
      <c r="D40" s="12" t="s">
        <v>117</v>
      </c>
      <c r="E40" s="68" t="s">
        <v>71</v>
      </c>
      <c r="F40" s="68" t="s">
        <v>71</v>
      </c>
      <c r="G40" s="68" t="s">
        <v>71</v>
      </c>
      <c r="H40" s="68" t="s">
        <v>71</v>
      </c>
      <c r="I40" s="68" t="s">
        <v>71</v>
      </c>
      <c r="J40" s="70" t="s">
        <v>71</v>
      </c>
      <c r="K40" s="70" t="s">
        <v>71</v>
      </c>
      <c r="L40" s="70" t="s">
        <v>71</v>
      </c>
      <c r="M40" s="73" t="s">
        <v>71</v>
      </c>
      <c r="N40" s="73" t="s">
        <v>71</v>
      </c>
      <c r="O40" s="73" t="s">
        <v>71</v>
      </c>
      <c r="P40" s="73" t="s">
        <v>71</v>
      </c>
      <c r="Q40" s="73" t="s">
        <v>71</v>
      </c>
      <c r="R40" s="72"/>
      <c r="S40" s="72"/>
      <c r="T40" s="72"/>
      <c r="U40" s="72"/>
      <c r="V40" s="33" t="s">
        <v>77</v>
      </c>
      <c r="W40" s="72" t="s">
        <v>109</v>
      </c>
    </row>
    <row r="41" spans="2:23" ht="30">
      <c r="B41" s="12"/>
      <c r="C41" s="10" t="str">
        <f t="shared" si="2"/>
        <v>1.j.iii.</v>
      </c>
      <c r="D41" s="12" t="s">
        <v>118</v>
      </c>
      <c r="E41" s="68" t="s">
        <v>71</v>
      </c>
      <c r="F41" s="68" t="s">
        <v>71</v>
      </c>
      <c r="G41" s="68" t="s">
        <v>71</v>
      </c>
      <c r="H41" s="68" t="s">
        <v>71</v>
      </c>
      <c r="I41" s="68" t="s">
        <v>71</v>
      </c>
      <c r="J41" s="70" t="s">
        <v>71</v>
      </c>
      <c r="K41" s="70" t="s">
        <v>71</v>
      </c>
      <c r="L41" s="70" t="s">
        <v>71</v>
      </c>
      <c r="M41" s="73" t="s">
        <v>71</v>
      </c>
      <c r="N41" s="73" t="s">
        <v>71</v>
      </c>
      <c r="O41" s="73" t="s">
        <v>71</v>
      </c>
      <c r="P41" s="73" t="s">
        <v>71</v>
      </c>
      <c r="Q41" s="73" t="s">
        <v>71</v>
      </c>
      <c r="R41" s="72"/>
      <c r="S41" s="72"/>
      <c r="T41" s="72"/>
      <c r="U41" s="72"/>
      <c r="V41" s="33" t="s">
        <v>77</v>
      </c>
      <c r="W41" s="72" t="s">
        <v>109</v>
      </c>
    </row>
    <row r="42" spans="2:23" ht="30">
      <c r="B42" s="12"/>
      <c r="C42" s="10" t="str">
        <f t="shared" si="2"/>
        <v>1.k.iii.</v>
      </c>
      <c r="D42" s="12" t="s">
        <v>119</v>
      </c>
      <c r="E42" s="68" t="s">
        <v>71</v>
      </c>
      <c r="F42" s="68" t="s">
        <v>71</v>
      </c>
      <c r="G42" s="68" t="s">
        <v>71</v>
      </c>
      <c r="H42" s="68" t="s">
        <v>71</v>
      </c>
      <c r="I42" s="68" t="s">
        <v>71</v>
      </c>
      <c r="J42" s="70" t="s">
        <v>71</v>
      </c>
      <c r="K42" s="70" t="s">
        <v>71</v>
      </c>
      <c r="L42" s="70" t="s">
        <v>71</v>
      </c>
      <c r="M42" s="73" t="s">
        <v>71</v>
      </c>
      <c r="N42" s="73" t="s">
        <v>71</v>
      </c>
      <c r="O42" s="73" t="s">
        <v>71</v>
      </c>
      <c r="P42" s="73" t="s">
        <v>71</v>
      </c>
      <c r="Q42" s="73" t="s">
        <v>71</v>
      </c>
      <c r="R42" s="72"/>
      <c r="S42" s="72"/>
      <c r="T42" s="72"/>
      <c r="U42" s="72"/>
      <c r="V42" s="33" t="s">
        <v>77</v>
      </c>
      <c r="W42" s="72" t="s">
        <v>109</v>
      </c>
    </row>
    <row r="43" spans="2:23" ht="60">
      <c r="B43" s="12"/>
      <c r="C43" s="10" t="str">
        <f t="shared" si="2"/>
        <v>1.l.iii.</v>
      </c>
      <c r="D43" s="12" t="s">
        <v>93</v>
      </c>
      <c r="E43" s="68" t="s">
        <v>71</v>
      </c>
      <c r="F43" s="68" t="s">
        <v>71</v>
      </c>
      <c r="G43" s="68" t="s">
        <v>71</v>
      </c>
      <c r="H43" s="68" t="s">
        <v>71</v>
      </c>
      <c r="I43" s="68" t="s">
        <v>71</v>
      </c>
      <c r="J43" s="70" t="s">
        <v>71</v>
      </c>
      <c r="K43" s="70" t="s">
        <v>71</v>
      </c>
      <c r="L43" s="70" t="s">
        <v>71</v>
      </c>
      <c r="M43" s="73" t="s">
        <v>71</v>
      </c>
      <c r="N43" s="73" t="s">
        <v>71</v>
      </c>
      <c r="O43" s="73" t="s">
        <v>71</v>
      </c>
      <c r="P43" s="73" t="s">
        <v>71</v>
      </c>
      <c r="Q43" s="73" t="s">
        <v>71</v>
      </c>
      <c r="R43" s="72"/>
      <c r="S43" s="72"/>
      <c r="T43" s="72"/>
      <c r="U43" s="72"/>
      <c r="V43" s="33" t="s">
        <v>77</v>
      </c>
      <c r="W43" s="72" t="s">
        <v>109</v>
      </c>
    </row>
    <row r="44" spans="2:23" ht="45">
      <c r="B44" s="12" t="s">
        <v>120</v>
      </c>
      <c r="C44" s="10" t="str">
        <f t="shared" ref="C44:C52" si="3">C8&amp;"iv."</f>
        <v>1.a.iv.</v>
      </c>
      <c r="D44" s="12" t="s">
        <v>121</v>
      </c>
      <c r="E44" s="68" t="s">
        <v>71</v>
      </c>
      <c r="F44" s="68" t="s">
        <v>71</v>
      </c>
      <c r="G44" s="68" t="s">
        <v>71</v>
      </c>
      <c r="H44" s="68" t="s">
        <v>71</v>
      </c>
      <c r="I44" s="68" t="s">
        <v>71</v>
      </c>
      <c r="J44" s="70" t="s">
        <v>71</v>
      </c>
      <c r="K44" s="70" t="s">
        <v>71</v>
      </c>
      <c r="L44" s="70" t="s">
        <v>71</v>
      </c>
      <c r="M44" s="73" t="s">
        <v>71</v>
      </c>
      <c r="N44" s="73" t="s">
        <v>71</v>
      </c>
      <c r="O44" s="73" t="s">
        <v>71</v>
      </c>
      <c r="P44" s="73" t="s">
        <v>71</v>
      </c>
      <c r="Q44" s="73" t="s">
        <v>71</v>
      </c>
      <c r="R44" s="72"/>
      <c r="S44" s="72"/>
      <c r="T44" s="72"/>
      <c r="U44" s="72"/>
      <c r="V44" s="33" t="s">
        <v>68</v>
      </c>
      <c r="W44" s="72" t="s">
        <v>109</v>
      </c>
    </row>
    <row r="45" spans="2:23" ht="45">
      <c r="B45" s="12"/>
      <c r="C45" s="10" t="str">
        <f t="shared" si="3"/>
        <v>1.b.iv.</v>
      </c>
      <c r="D45" s="12" t="s">
        <v>122</v>
      </c>
      <c r="E45" s="68" t="s">
        <v>71</v>
      </c>
      <c r="F45" s="68" t="s">
        <v>71</v>
      </c>
      <c r="G45" s="68" t="s">
        <v>71</v>
      </c>
      <c r="H45" s="68" t="s">
        <v>71</v>
      </c>
      <c r="I45" s="68" t="s">
        <v>71</v>
      </c>
      <c r="J45" s="70" t="s">
        <v>71</v>
      </c>
      <c r="K45" s="70" t="s">
        <v>71</v>
      </c>
      <c r="L45" s="70" t="s">
        <v>71</v>
      </c>
      <c r="M45" s="73" t="s">
        <v>71</v>
      </c>
      <c r="N45" s="73" t="s">
        <v>71</v>
      </c>
      <c r="O45" s="73" t="s">
        <v>71</v>
      </c>
      <c r="P45" s="73" t="s">
        <v>71</v>
      </c>
      <c r="Q45" s="73" t="s">
        <v>71</v>
      </c>
      <c r="R45" s="72"/>
      <c r="S45" s="72"/>
      <c r="T45" s="72"/>
      <c r="U45" s="72"/>
      <c r="V45" s="33" t="s">
        <v>68</v>
      </c>
      <c r="W45" s="72" t="s">
        <v>109</v>
      </c>
    </row>
    <row r="46" spans="2:23" ht="60">
      <c r="B46" s="12"/>
      <c r="C46" s="10" t="str">
        <f t="shared" si="3"/>
        <v>1.c.iv.</v>
      </c>
      <c r="D46" s="12" t="s">
        <v>123</v>
      </c>
      <c r="E46" s="68" t="s">
        <v>71</v>
      </c>
      <c r="F46" s="68" t="s">
        <v>71</v>
      </c>
      <c r="G46" s="68" t="s">
        <v>71</v>
      </c>
      <c r="H46" s="68" t="s">
        <v>71</v>
      </c>
      <c r="I46" s="68" t="s">
        <v>71</v>
      </c>
      <c r="J46" s="70" t="s">
        <v>71</v>
      </c>
      <c r="K46" s="70" t="s">
        <v>71</v>
      </c>
      <c r="L46" s="70" t="s">
        <v>71</v>
      </c>
      <c r="M46" s="73" t="s">
        <v>71</v>
      </c>
      <c r="N46" s="73" t="s">
        <v>71</v>
      </c>
      <c r="O46" s="73" t="s">
        <v>71</v>
      </c>
      <c r="P46" s="73" t="s">
        <v>71</v>
      </c>
      <c r="Q46" s="73" t="s">
        <v>71</v>
      </c>
      <c r="R46" s="72"/>
      <c r="S46" s="72"/>
      <c r="T46" s="72"/>
      <c r="U46" s="72"/>
      <c r="V46" s="33" t="s">
        <v>68</v>
      </c>
      <c r="W46" s="72" t="s">
        <v>109</v>
      </c>
    </row>
    <row r="47" spans="2:23" ht="30">
      <c r="B47" s="12"/>
      <c r="C47" s="10" t="str">
        <f t="shared" si="3"/>
        <v>1.d.iv.</v>
      </c>
      <c r="D47" s="12" t="s">
        <v>124</v>
      </c>
      <c r="E47" s="68" t="s">
        <v>71</v>
      </c>
      <c r="F47" s="68" t="s">
        <v>71</v>
      </c>
      <c r="G47" s="68" t="s">
        <v>71</v>
      </c>
      <c r="H47" s="68" t="s">
        <v>71</v>
      </c>
      <c r="I47" s="68" t="s">
        <v>71</v>
      </c>
      <c r="J47" s="70" t="s">
        <v>71</v>
      </c>
      <c r="K47" s="70" t="s">
        <v>71</v>
      </c>
      <c r="L47" s="70" t="s">
        <v>71</v>
      </c>
      <c r="M47" s="73" t="s">
        <v>71</v>
      </c>
      <c r="N47" s="73" t="s">
        <v>71</v>
      </c>
      <c r="O47" s="73" t="s">
        <v>71</v>
      </c>
      <c r="P47" s="73" t="s">
        <v>71</v>
      </c>
      <c r="Q47" s="73" t="s">
        <v>71</v>
      </c>
      <c r="R47" s="72"/>
      <c r="S47" s="72"/>
      <c r="T47" s="72"/>
      <c r="U47" s="72"/>
      <c r="V47" s="33" t="s">
        <v>77</v>
      </c>
      <c r="W47" s="72" t="s">
        <v>109</v>
      </c>
    </row>
    <row r="48" spans="2:23" ht="30">
      <c r="B48" s="12"/>
      <c r="C48" s="10" t="str">
        <f t="shared" si="3"/>
        <v>1.e.iv.</v>
      </c>
      <c r="D48" s="12" t="s">
        <v>125</v>
      </c>
      <c r="E48" s="68" t="s">
        <v>71</v>
      </c>
      <c r="F48" s="68" t="s">
        <v>71</v>
      </c>
      <c r="G48" s="68" t="s">
        <v>71</v>
      </c>
      <c r="H48" s="68" t="s">
        <v>71</v>
      </c>
      <c r="I48" s="68" t="s">
        <v>71</v>
      </c>
      <c r="J48" s="70" t="s">
        <v>71</v>
      </c>
      <c r="K48" s="70" t="s">
        <v>71</v>
      </c>
      <c r="L48" s="70" t="s">
        <v>71</v>
      </c>
      <c r="M48" s="73" t="s">
        <v>71</v>
      </c>
      <c r="N48" s="73" t="s">
        <v>71</v>
      </c>
      <c r="O48" s="73" t="s">
        <v>71</v>
      </c>
      <c r="P48" s="73" t="s">
        <v>71</v>
      </c>
      <c r="Q48" s="73" t="s">
        <v>71</v>
      </c>
      <c r="R48" s="72"/>
      <c r="S48" s="72"/>
      <c r="T48" s="72"/>
      <c r="U48" s="72"/>
      <c r="V48" s="33" t="s">
        <v>77</v>
      </c>
      <c r="W48" s="72" t="s">
        <v>109</v>
      </c>
    </row>
    <row r="49" spans="2:23" ht="45">
      <c r="B49" s="12"/>
      <c r="C49" s="10" t="str">
        <f t="shared" si="3"/>
        <v>1.f.iv.</v>
      </c>
      <c r="D49" s="12" t="s">
        <v>126</v>
      </c>
      <c r="E49" s="68" t="s">
        <v>71</v>
      </c>
      <c r="F49" s="68" t="s">
        <v>71</v>
      </c>
      <c r="G49" s="68" t="s">
        <v>71</v>
      </c>
      <c r="H49" s="68" t="s">
        <v>71</v>
      </c>
      <c r="I49" s="68" t="s">
        <v>71</v>
      </c>
      <c r="J49" s="70" t="s">
        <v>71</v>
      </c>
      <c r="K49" s="70" t="s">
        <v>71</v>
      </c>
      <c r="L49" s="70" t="s">
        <v>71</v>
      </c>
      <c r="M49" s="73" t="s">
        <v>71</v>
      </c>
      <c r="N49" s="73" t="s">
        <v>71</v>
      </c>
      <c r="O49" s="73" t="s">
        <v>71</v>
      </c>
      <c r="P49" s="73" t="s">
        <v>71</v>
      </c>
      <c r="Q49" s="73" t="s">
        <v>71</v>
      </c>
      <c r="R49" s="72"/>
      <c r="S49" s="72"/>
      <c r="T49" s="72"/>
      <c r="U49" s="72"/>
      <c r="V49" s="33" t="s">
        <v>77</v>
      </c>
      <c r="W49" s="72" t="s">
        <v>109</v>
      </c>
    </row>
    <row r="50" spans="2:23" ht="30">
      <c r="B50" s="12"/>
      <c r="C50" s="10" t="str">
        <f t="shared" si="3"/>
        <v>1.g.iv.</v>
      </c>
      <c r="D50" s="12" t="s">
        <v>127</v>
      </c>
      <c r="E50" s="68" t="s">
        <v>71</v>
      </c>
      <c r="F50" s="68" t="s">
        <v>71</v>
      </c>
      <c r="G50" s="68" t="s">
        <v>71</v>
      </c>
      <c r="H50" s="68" t="s">
        <v>71</v>
      </c>
      <c r="I50" s="68" t="s">
        <v>71</v>
      </c>
      <c r="J50" s="70" t="s">
        <v>71</v>
      </c>
      <c r="K50" s="70" t="s">
        <v>71</v>
      </c>
      <c r="L50" s="70" t="s">
        <v>71</v>
      </c>
      <c r="M50" s="73" t="s">
        <v>71</v>
      </c>
      <c r="N50" s="73" t="s">
        <v>71</v>
      </c>
      <c r="O50" s="73" t="s">
        <v>71</v>
      </c>
      <c r="P50" s="73" t="s">
        <v>71</v>
      </c>
      <c r="Q50" s="73" t="s">
        <v>71</v>
      </c>
      <c r="R50" s="72"/>
      <c r="S50" s="72"/>
      <c r="T50" s="72"/>
      <c r="U50" s="72"/>
      <c r="V50" s="33" t="s">
        <v>77</v>
      </c>
      <c r="W50" s="72" t="s">
        <v>109</v>
      </c>
    </row>
    <row r="51" spans="2:23" ht="30">
      <c r="B51" s="12"/>
      <c r="C51" s="10" t="str">
        <f t="shared" si="3"/>
        <v>1.h.iv.</v>
      </c>
      <c r="D51" s="12" t="s">
        <v>128</v>
      </c>
      <c r="E51" s="68" t="s">
        <v>71</v>
      </c>
      <c r="F51" s="68" t="s">
        <v>71</v>
      </c>
      <c r="G51" s="68" t="s">
        <v>71</v>
      </c>
      <c r="H51" s="68" t="s">
        <v>71</v>
      </c>
      <c r="I51" s="68" t="s">
        <v>71</v>
      </c>
      <c r="J51" s="70" t="s">
        <v>71</v>
      </c>
      <c r="K51" s="70" t="s">
        <v>71</v>
      </c>
      <c r="L51" s="70" t="s">
        <v>71</v>
      </c>
      <c r="M51" s="73" t="s">
        <v>71</v>
      </c>
      <c r="N51" s="73" t="s">
        <v>71</v>
      </c>
      <c r="O51" s="73" t="s">
        <v>71</v>
      </c>
      <c r="P51" s="73" t="s">
        <v>71</v>
      </c>
      <c r="Q51" s="73" t="s">
        <v>71</v>
      </c>
      <c r="R51" s="72"/>
      <c r="S51" s="72"/>
      <c r="T51" s="72"/>
      <c r="U51" s="72"/>
      <c r="V51" s="33" t="s">
        <v>77</v>
      </c>
      <c r="W51" s="72" t="s">
        <v>109</v>
      </c>
    </row>
    <row r="52" spans="2:23" ht="45">
      <c r="B52" s="12"/>
      <c r="C52" s="10" t="str">
        <f t="shared" si="3"/>
        <v>1.i.iv.</v>
      </c>
      <c r="D52" s="12" t="s">
        <v>129</v>
      </c>
      <c r="E52" s="68" t="s">
        <v>71</v>
      </c>
      <c r="F52" s="68" t="s">
        <v>71</v>
      </c>
      <c r="G52" s="68" t="s">
        <v>71</v>
      </c>
      <c r="H52" s="68" t="s">
        <v>71</v>
      </c>
      <c r="I52" s="68" t="s">
        <v>71</v>
      </c>
      <c r="J52" s="70" t="s">
        <v>71</v>
      </c>
      <c r="K52" s="70" t="s">
        <v>71</v>
      </c>
      <c r="L52" s="70" t="s">
        <v>71</v>
      </c>
      <c r="M52" s="73" t="s">
        <v>71</v>
      </c>
      <c r="N52" s="73" t="s">
        <v>71</v>
      </c>
      <c r="O52" s="73" t="s">
        <v>71</v>
      </c>
      <c r="P52" s="73" t="s">
        <v>71</v>
      </c>
      <c r="Q52" s="73" t="s">
        <v>71</v>
      </c>
      <c r="R52" s="72"/>
      <c r="S52" s="72"/>
      <c r="T52" s="72"/>
      <c r="U52" s="72"/>
      <c r="V52" s="33" t="s">
        <v>77</v>
      </c>
      <c r="W52" s="72" t="s">
        <v>109</v>
      </c>
    </row>
    <row r="53" spans="2:23" ht="30">
      <c r="B53" s="12"/>
      <c r="C53" s="10" t="str">
        <f t="shared" ref="C53:C55" si="4">C17&amp;"iv."</f>
        <v>1.j.iv.</v>
      </c>
      <c r="D53" s="12" t="s">
        <v>130</v>
      </c>
      <c r="E53" s="68" t="s">
        <v>71</v>
      </c>
      <c r="F53" s="68" t="s">
        <v>71</v>
      </c>
      <c r="G53" s="68" t="s">
        <v>71</v>
      </c>
      <c r="H53" s="68" t="s">
        <v>71</v>
      </c>
      <c r="I53" s="68" t="s">
        <v>71</v>
      </c>
      <c r="J53" s="70" t="s">
        <v>71</v>
      </c>
      <c r="K53" s="70" t="s">
        <v>71</v>
      </c>
      <c r="L53" s="70" t="s">
        <v>71</v>
      </c>
      <c r="M53" s="73" t="s">
        <v>71</v>
      </c>
      <c r="N53" s="73" t="s">
        <v>71</v>
      </c>
      <c r="O53" s="73" t="s">
        <v>71</v>
      </c>
      <c r="P53" s="73" t="s">
        <v>71</v>
      </c>
      <c r="Q53" s="73" t="s">
        <v>71</v>
      </c>
      <c r="R53" s="72"/>
      <c r="S53" s="72"/>
      <c r="T53" s="72"/>
      <c r="U53" s="72"/>
      <c r="V53" s="33" t="s">
        <v>77</v>
      </c>
      <c r="W53" s="72" t="s">
        <v>109</v>
      </c>
    </row>
    <row r="54" spans="2:23" ht="30">
      <c r="B54" s="12"/>
      <c r="C54" s="10" t="str">
        <f t="shared" si="4"/>
        <v>1.k.iv.</v>
      </c>
      <c r="D54" s="12" t="s">
        <v>131</v>
      </c>
      <c r="E54" s="68" t="s">
        <v>71</v>
      </c>
      <c r="F54" s="68" t="s">
        <v>71</v>
      </c>
      <c r="G54" s="68" t="s">
        <v>71</v>
      </c>
      <c r="H54" s="68" t="s">
        <v>71</v>
      </c>
      <c r="I54" s="68" t="s">
        <v>71</v>
      </c>
      <c r="J54" s="70" t="s">
        <v>71</v>
      </c>
      <c r="K54" s="70" t="s">
        <v>71</v>
      </c>
      <c r="L54" s="70" t="s">
        <v>71</v>
      </c>
      <c r="M54" s="73" t="s">
        <v>71</v>
      </c>
      <c r="N54" s="73" t="s">
        <v>71</v>
      </c>
      <c r="O54" s="73" t="s">
        <v>71</v>
      </c>
      <c r="P54" s="73" t="s">
        <v>71</v>
      </c>
      <c r="Q54" s="73" t="s">
        <v>71</v>
      </c>
      <c r="R54" s="72"/>
      <c r="S54" s="72"/>
      <c r="T54" s="72"/>
      <c r="U54" s="72"/>
      <c r="V54" s="33" t="s">
        <v>77</v>
      </c>
      <c r="W54" s="72" t="s">
        <v>109</v>
      </c>
    </row>
    <row r="55" spans="2:23" ht="45">
      <c r="B55" s="12"/>
      <c r="C55" s="10" t="str">
        <f t="shared" si="4"/>
        <v>1.l.iv.</v>
      </c>
      <c r="D55" s="12" t="s">
        <v>132</v>
      </c>
      <c r="E55" s="68" t="s">
        <v>71</v>
      </c>
      <c r="F55" s="68" t="s">
        <v>71</v>
      </c>
      <c r="G55" s="68" t="s">
        <v>71</v>
      </c>
      <c r="H55" s="68" t="s">
        <v>71</v>
      </c>
      <c r="I55" s="68" t="s">
        <v>71</v>
      </c>
      <c r="J55" s="70" t="s">
        <v>71</v>
      </c>
      <c r="K55" s="70" t="s">
        <v>71</v>
      </c>
      <c r="L55" s="70" t="s">
        <v>71</v>
      </c>
      <c r="M55" s="73" t="s">
        <v>71</v>
      </c>
      <c r="N55" s="73" t="s">
        <v>71</v>
      </c>
      <c r="O55" s="73" t="s">
        <v>71</v>
      </c>
      <c r="P55" s="73" t="s">
        <v>71</v>
      </c>
      <c r="Q55" s="73" t="s">
        <v>71</v>
      </c>
      <c r="R55" s="72"/>
      <c r="S55" s="72"/>
      <c r="T55" s="72"/>
      <c r="U55" s="72"/>
      <c r="V55" s="33" t="s">
        <v>77</v>
      </c>
      <c r="W55" s="72" t="s">
        <v>109</v>
      </c>
    </row>
    <row r="56" spans="2:23" ht="45">
      <c r="B56" s="12" t="s">
        <v>133</v>
      </c>
      <c r="C56" s="10" t="s">
        <v>134</v>
      </c>
      <c r="D56" s="12" t="s">
        <v>135</v>
      </c>
      <c r="E56" s="68" t="s">
        <v>71</v>
      </c>
      <c r="F56" s="68" t="s">
        <v>71</v>
      </c>
      <c r="G56" s="68" t="s">
        <v>71</v>
      </c>
      <c r="H56" s="68" t="s">
        <v>71</v>
      </c>
      <c r="I56" s="68" t="s">
        <v>71</v>
      </c>
      <c r="J56" s="70">
        <v>486</v>
      </c>
      <c r="K56" s="70">
        <v>157</v>
      </c>
      <c r="L56" s="70">
        <v>395</v>
      </c>
      <c r="M56" s="73">
        <v>285</v>
      </c>
      <c r="N56" s="73">
        <v>239</v>
      </c>
      <c r="O56" s="73">
        <v>133</v>
      </c>
      <c r="P56" s="73">
        <v>107</v>
      </c>
      <c r="Q56" s="70">
        <v>41</v>
      </c>
      <c r="R56" s="72"/>
      <c r="S56" s="72"/>
      <c r="T56" s="72"/>
      <c r="U56" s="72"/>
      <c r="V56" s="12" t="s">
        <v>136</v>
      </c>
      <c r="W56" s="72" t="s">
        <v>137</v>
      </c>
    </row>
    <row r="57" spans="2:23" ht="30">
      <c r="B57" s="12"/>
      <c r="C57" s="10" t="s">
        <v>138</v>
      </c>
      <c r="D57" s="12" t="s">
        <v>139</v>
      </c>
      <c r="E57" s="68" t="s">
        <v>71</v>
      </c>
      <c r="F57" s="68" t="s">
        <v>71</v>
      </c>
      <c r="G57" s="68" t="s">
        <v>71</v>
      </c>
      <c r="H57" s="68" t="s">
        <v>71</v>
      </c>
      <c r="I57" s="68" t="s">
        <v>71</v>
      </c>
      <c r="J57" s="70">
        <v>863</v>
      </c>
      <c r="K57" s="70">
        <v>328</v>
      </c>
      <c r="L57" s="70">
        <v>659</v>
      </c>
      <c r="M57" s="70">
        <v>648</v>
      </c>
      <c r="N57" s="73">
        <v>675</v>
      </c>
      <c r="O57" s="73">
        <v>567</v>
      </c>
      <c r="P57" s="73">
        <v>5221</v>
      </c>
      <c r="Q57" s="70">
        <v>4029</v>
      </c>
      <c r="R57" s="72"/>
      <c r="S57" s="72"/>
      <c r="T57" s="72"/>
      <c r="U57" s="72"/>
      <c r="V57" s="12" t="s">
        <v>140</v>
      </c>
      <c r="W57" s="72" t="s">
        <v>137</v>
      </c>
    </row>
    <row r="58" spans="2:23" ht="45">
      <c r="B58" s="12" t="s">
        <v>141</v>
      </c>
      <c r="C58" s="10" t="s">
        <v>142</v>
      </c>
      <c r="D58" s="12" t="s">
        <v>143</v>
      </c>
      <c r="E58" s="68" t="s">
        <v>71</v>
      </c>
      <c r="F58" s="68" t="s">
        <v>71</v>
      </c>
      <c r="G58" s="68" t="s">
        <v>71</v>
      </c>
      <c r="H58" s="68" t="s">
        <v>71</v>
      </c>
      <c r="I58" s="68" t="s">
        <v>71</v>
      </c>
      <c r="J58" s="70">
        <v>486</v>
      </c>
      <c r="K58" s="70">
        <v>157</v>
      </c>
      <c r="L58" s="70">
        <v>395</v>
      </c>
      <c r="M58" s="73">
        <v>285</v>
      </c>
      <c r="N58" s="73">
        <v>239</v>
      </c>
      <c r="O58" s="73">
        <v>133</v>
      </c>
      <c r="P58" s="73">
        <v>107</v>
      </c>
      <c r="Q58" s="70">
        <v>41</v>
      </c>
      <c r="R58" s="72"/>
      <c r="S58" s="72"/>
      <c r="T58" s="72"/>
      <c r="U58" s="72"/>
      <c r="V58" s="12" t="s">
        <v>136</v>
      </c>
      <c r="W58" s="72" t="s">
        <v>137</v>
      </c>
    </row>
    <row r="59" spans="2:23" ht="30">
      <c r="B59" s="12"/>
      <c r="C59" s="10" t="s">
        <v>144</v>
      </c>
      <c r="D59" s="12" t="s">
        <v>145</v>
      </c>
      <c r="E59" s="68" t="s">
        <v>71</v>
      </c>
      <c r="F59" s="68" t="s">
        <v>71</v>
      </c>
      <c r="G59" s="68" t="s">
        <v>71</v>
      </c>
      <c r="H59" s="68" t="s">
        <v>71</v>
      </c>
      <c r="I59" s="68" t="s">
        <v>71</v>
      </c>
      <c r="J59" s="70">
        <v>863</v>
      </c>
      <c r="K59" s="70">
        <v>328</v>
      </c>
      <c r="L59" s="70">
        <v>659</v>
      </c>
      <c r="M59" s="73">
        <v>648</v>
      </c>
      <c r="N59" s="73">
        <v>675</v>
      </c>
      <c r="O59" s="73">
        <v>567</v>
      </c>
      <c r="P59" s="73">
        <v>5221</v>
      </c>
      <c r="Q59" s="70">
        <v>4029</v>
      </c>
      <c r="R59" s="72"/>
      <c r="S59" s="72"/>
      <c r="T59" s="72"/>
      <c r="U59" s="72"/>
      <c r="V59" s="12" t="s">
        <v>140</v>
      </c>
      <c r="W59" s="72" t="s">
        <v>137</v>
      </c>
    </row>
    <row r="60" spans="2:23" ht="30">
      <c r="B60" s="12" t="s">
        <v>146</v>
      </c>
      <c r="C60" s="10" t="s">
        <v>147</v>
      </c>
      <c r="D60" s="12" t="s">
        <v>148</v>
      </c>
      <c r="E60" s="68">
        <v>0</v>
      </c>
      <c r="F60" s="68">
        <v>0</v>
      </c>
      <c r="G60" s="68">
        <v>0</v>
      </c>
      <c r="H60" s="68">
        <v>0</v>
      </c>
      <c r="I60" s="68">
        <v>0</v>
      </c>
      <c r="J60" s="70">
        <v>0</v>
      </c>
      <c r="K60" s="70">
        <v>0</v>
      </c>
      <c r="L60" s="70">
        <v>0</v>
      </c>
      <c r="M60" s="73">
        <v>0</v>
      </c>
      <c r="N60" s="73">
        <v>0</v>
      </c>
      <c r="O60" s="73">
        <v>0</v>
      </c>
      <c r="P60" s="73">
        <v>0</v>
      </c>
      <c r="Q60" s="70">
        <v>0</v>
      </c>
      <c r="R60" s="72"/>
      <c r="S60" s="72"/>
      <c r="T60" s="72"/>
      <c r="U60" s="72"/>
      <c r="V60" s="12" t="s">
        <v>149</v>
      </c>
      <c r="W60" s="72"/>
    </row>
    <row r="61" spans="2:23" ht="30">
      <c r="B61" s="12"/>
      <c r="C61" s="10" t="s">
        <v>150</v>
      </c>
      <c r="D61" s="12" t="s">
        <v>151</v>
      </c>
      <c r="E61" s="68">
        <v>0</v>
      </c>
      <c r="F61" s="68">
        <v>0</v>
      </c>
      <c r="G61" s="68">
        <v>0</v>
      </c>
      <c r="H61" s="68">
        <v>0</v>
      </c>
      <c r="I61" s="68">
        <v>0</v>
      </c>
      <c r="J61" s="70">
        <v>0</v>
      </c>
      <c r="K61" s="70">
        <v>0</v>
      </c>
      <c r="L61" s="70">
        <v>0</v>
      </c>
      <c r="M61" s="73">
        <v>0</v>
      </c>
      <c r="N61" s="73">
        <v>0</v>
      </c>
      <c r="O61" s="73">
        <v>0</v>
      </c>
      <c r="P61" s="73">
        <v>0</v>
      </c>
      <c r="Q61" s="70">
        <v>0</v>
      </c>
      <c r="R61" s="72"/>
      <c r="S61" s="72"/>
      <c r="T61" s="72"/>
      <c r="U61" s="72"/>
      <c r="V61" s="12" t="s">
        <v>152</v>
      </c>
      <c r="W61" s="72"/>
    </row>
    <row r="62" spans="2:23" ht="45">
      <c r="B62" s="12"/>
      <c r="C62" s="10" t="s">
        <v>153</v>
      </c>
      <c r="D62" s="12" t="s">
        <v>154</v>
      </c>
      <c r="E62" s="68">
        <v>0</v>
      </c>
      <c r="F62" s="68">
        <v>0</v>
      </c>
      <c r="G62" s="68">
        <v>0</v>
      </c>
      <c r="H62" s="68">
        <v>0</v>
      </c>
      <c r="I62" s="68">
        <v>0</v>
      </c>
      <c r="J62" s="70">
        <v>0</v>
      </c>
      <c r="K62" s="70">
        <v>0</v>
      </c>
      <c r="L62" s="70">
        <v>0</v>
      </c>
      <c r="M62" s="73">
        <v>0</v>
      </c>
      <c r="N62" s="73">
        <v>0</v>
      </c>
      <c r="O62" s="73">
        <v>0</v>
      </c>
      <c r="P62" s="73">
        <v>0</v>
      </c>
      <c r="Q62" s="70">
        <v>0</v>
      </c>
      <c r="R62" s="72"/>
      <c r="S62" s="72"/>
      <c r="T62" s="72"/>
      <c r="U62" s="72"/>
      <c r="V62" s="12" t="s">
        <v>155</v>
      </c>
      <c r="W62" s="72"/>
    </row>
    <row r="63" spans="2:23">
      <c r="C63" s="1"/>
      <c r="D63" s="1"/>
      <c r="E63" s="1"/>
      <c r="F63" s="1"/>
      <c r="G63" s="1"/>
      <c r="H63" s="1"/>
      <c r="I63" s="1"/>
      <c r="J63" s="1"/>
      <c r="K63" s="1"/>
      <c r="L63" s="1"/>
      <c r="M63" s="1"/>
      <c r="N63" s="1"/>
      <c r="O63" s="1"/>
      <c r="P63" s="1"/>
      <c r="Q63" s="1"/>
      <c r="R63" s="1"/>
      <c r="S63" s="1"/>
      <c r="T63" s="1"/>
      <c r="U63" s="1"/>
      <c r="W63" s="1"/>
    </row>
  </sheetData>
  <dataValidations count="1">
    <dataValidation type="custom" operator="greaterThanOrEqual" allowBlank="1" showInputMessage="1" showErrorMessage="1" error="This cell only accepts a number of &quot;NA&quot;_x000a_" sqref="E8:U62" xr:uid="{00000000-0002-0000-0100-000000000000}">
      <formula1>OR(AND(ISNUMBER(E8), E8&gt;=0), E8 ="NA")</formula1>
    </dataValidation>
  </dataValidations>
  <pageMargins left="0.7" right="0.7" top="0.75" bottom="0.75" header="0.3" footer="0.3"/>
  <pageSetup paperSize="5"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33"/>
  <sheetViews>
    <sheetView view="pageBreakPreview" zoomScale="60" zoomScaleNormal="100" zoomScalePageLayoutView="85" workbookViewId="0">
      <selection activeCell="C4" sqref="C4"/>
    </sheetView>
  </sheetViews>
  <sheetFormatPr defaultColWidth="9.140625" defaultRowHeight="15" outlineLevelCol="1"/>
  <cols>
    <col min="1" max="1" width="5.5703125" style="8" customWidth="1"/>
    <col min="2" max="2" width="39.140625" style="1" bestFit="1" customWidth="1"/>
    <col min="3" max="3" width="11.140625" style="8" bestFit="1" customWidth="1"/>
    <col min="4" max="4" width="91.140625" style="8" bestFit="1" customWidth="1"/>
    <col min="5" max="8" width="9.42578125" style="8" customWidth="1"/>
    <col min="9" max="9" width="10.140625" style="8" customWidth="1"/>
    <col min="10" max="12" width="9.140625" style="8"/>
    <col min="13" max="14" width="9.140625" style="8" customWidth="1"/>
    <col min="15" max="21" width="9.140625" style="8" customWidth="1" outlineLevel="1"/>
    <col min="22" max="22" width="59.5703125" style="1" bestFit="1" customWidth="1"/>
    <col min="23" max="23" width="52.28515625" style="8" customWidth="1"/>
    <col min="24" max="16384" width="9.140625" style="8"/>
  </cols>
  <sheetData>
    <row r="1" spans="2:23" ht="15.75" thickBot="1"/>
    <row r="2" spans="2:23">
      <c r="B2" s="14" t="s">
        <v>48</v>
      </c>
      <c r="C2" s="17" t="str">
        <f>IF('Quarterly Submission Guide'!$D$20 = "", "",'Quarterly Submission Guide'!$D$20)</f>
        <v>Bear Valley Electric Service, Inc.</v>
      </c>
      <c r="D2" s="44" t="s">
        <v>55</v>
      </c>
    </row>
    <row r="3" spans="2:23">
      <c r="B3" s="15" t="s">
        <v>56</v>
      </c>
      <c r="C3" s="13">
        <v>2</v>
      </c>
      <c r="D3" s="53" t="s">
        <v>57</v>
      </c>
    </row>
    <row r="4" spans="2:23" ht="15.75" thickBot="1">
      <c r="B4" s="16" t="s">
        <v>54</v>
      </c>
      <c r="C4" s="28">
        <v>44578</v>
      </c>
    </row>
    <row r="5" spans="2:23">
      <c r="M5" s="55"/>
      <c r="O5" s="55" t="s">
        <v>58</v>
      </c>
    </row>
    <row r="6" spans="2:23" ht="18" customHeight="1">
      <c r="B6" s="3" t="s">
        <v>156</v>
      </c>
      <c r="C6" s="2"/>
      <c r="D6" s="2"/>
      <c r="E6" s="2"/>
      <c r="F6" s="2"/>
      <c r="G6" s="2"/>
      <c r="H6" s="2"/>
      <c r="I6" s="2"/>
      <c r="J6" s="4">
        <v>1</v>
      </c>
      <c r="K6" s="4">
        <v>2</v>
      </c>
      <c r="L6" s="4">
        <v>3</v>
      </c>
      <c r="M6" s="4">
        <v>4</v>
      </c>
      <c r="N6" s="4">
        <v>1</v>
      </c>
      <c r="O6" s="4">
        <v>2</v>
      </c>
      <c r="P6" s="4">
        <v>3</v>
      </c>
      <c r="Q6" s="4">
        <v>4</v>
      </c>
      <c r="R6" s="4">
        <v>1</v>
      </c>
      <c r="S6" s="4">
        <v>2</v>
      </c>
      <c r="T6" s="4">
        <v>3</v>
      </c>
      <c r="U6" s="4">
        <v>4</v>
      </c>
      <c r="V6" s="7"/>
      <c r="W6" s="2"/>
    </row>
    <row r="7" spans="2:23">
      <c r="B7" s="5" t="s">
        <v>60</v>
      </c>
      <c r="C7" s="6" t="s">
        <v>61</v>
      </c>
      <c r="D7" s="6" t="s">
        <v>157</v>
      </c>
      <c r="E7" s="6">
        <v>2015</v>
      </c>
      <c r="F7" s="6">
        <v>2016</v>
      </c>
      <c r="G7" s="6">
        <v>2017</v>
      </c>
      <c r="H7" s="6">
        <v>2018</v>
      </c>
      <c r="I7" s="6">
        <v>2019</v>
      </c>
      <c r="J7" s="6">
        <v>2020</v>
      </c>
      <c r="K7" s="6">
        <v>2020</v>
      </c>
      <c r="L7" s="6">
        <v>2020</v>
      </c>
      <c r="M7" s="6">
        <v>2020</v>
      </c>
      <c r="N7" s="6">
        <v>2021</v>
      </c>
      <c r="O7" s="6">
        <v>2021</v>
      </c>
      <c r="P7" s="6">
        <v>2021</v>
      </c>
      <c r="Q7" s="6">
        <v>2021</v>
      </c>
      <c r="R7" s="6">
        <v>2022</v>
      </c>
      <c r="S7" s="6">
        <v>2022</v>
      </c>
      <c r="T7" s="6">
        <v>2022</v>
      </c>
      <c r="U7" s="6">
        <v>2022</v>
      </c>
      <c r="V7" s="5" t="s">
        <v>63</v>
      </c>
      <c r="W7" s="6" t="s">
        <v>64</v>
      </c>
    </row>
    <row r="8" spans="2:23" ht="45">
      <c r="B8" s="11" t="s">
        <v>158</v>
      </c>
      <c r="C8" s="9" t="s">
        <v>66</v>
      </c>
      <c r="D8" s="11" t="s">
        <v>159</v>
      </c>
      <c r="E8" s="66">
        <v>33</v>
      </c>
      <c r="F8" s="66">
        <v>85</v>
      </c>
      <c r="G8" s="66">
        <v>83</v>
      </c>
      <c r="H8" s="66">
        <v>31</v>
      </c>
      <c r="I8" s="66">
        <v>25</v>
      </c>
      <c r="J8" s="80">
        <v>5</v>
      </c>
      <c r="K8" s="80">
        <v>8</v>
      </c>
      <c r="L8" s="80">
        <v>22</v>
      </c>
      <c r="M8" s="80">
        <v>22</v>
      </c>
      <c r="N8" s="80">
        <v>13</v>
      </c>
      <c r="O8" s="80">
        <v>4</v>
      </c>
      <c r="P8" s="80">
        <v>8</v>
      </c>
      <c r="Q8" s="69">
        <v>2</v>
      </c>
      <c r="R8" s="71"/>
      <c r="S8" s="71"/>
      <c r="T8" s="71"/>
      <c r="U8" s="71"/>
      <c r="V8" s="11" t="s">
        <v>160</v>
      </c>
      <c r="W8" s="77"/>
    </row>
    <row r="9" spans="2:23">
      <c r="B9" s="33"/>
      <c r="C9" s="10" t="s">
        <v>69</v>
      </c>
      <c r="D9" s="12" t="s">
        <v>161</v>
      </c>
      <c r="E9" s="67">
        <v>7</v>
      </c>
      <c r="F9" s="67">
        <v>17</v>
      </c>
      <c r="G9" s="67">
        <v>4</v>
      </c>
      <c r="H9" s="67">
        <v>3</v>
      </c>
      <c r="I9" s="67">
        <v>3</v>
      </c>
      <c r="J9" s="80">
        <v>2</v>
      </c>
      <c r="K9" s="80">
        <v>1</v>
      </c>
      <c r="L9" s="80">
        <v>0</v>
      </c>
      <c r="M9" s="80">
        <v>0</v>
      </c>
      <c r="N9" s="80">
        <v>1</v>
      </c>
      <c r="O9" s="80">
        <v>1</v>
      </c>
      <c r="P9" s="80">
        <v>2</v>
      </c>
      <c r="Q9" s="73">
        <v>1</v>
      </c>
      <c r="R9" s="74"/>
      <c r="S9" s="74"/>
      <c r="T9" s="74"/>
      <c r="U9" s="74"/>
      <c r="V9" s="12" t="s">
        <v>162</v>
      </c>
      <c r="W9" s="89"/>
    </row>
    <row r="10" spans="2:23">
      <c r="B10" s="33"/>
      <c r="C10" s="34" t="s">
        <v>73</v>
      </c>
      <c r="D10" s="33" t="s">
        <v>163</v>
      </c>
      <c r="E10" s="67" t="s">
        <v>71</v>
      </c>
      <c r="F10" s="67">
        <v>47</v>
      </c>
      <c r="G10" s="67">
        <v>79</v>
      </c>
      <c r="H10" s="67">
        <v>25</v>
      </c>
      <c r="I10" s="67">
        <v>21</v>
      </c>
      <c r="J10" s="81">
        <v>2</v>
      </c>
      <c r="K10" s="81">
        <v>7</v>
      </c>
      <c r="L10" s="81">
        <v>22</v>
      </c>
      <c r="M10" s="81">
        <v>21</v>
      </c>
      <c r="N10" s="80">
        <v>13</v>
      </c>
      <c r="O10" s="80">
        <v>0</v>
      </c>
      <c r="P10" s="80">
        <v>11</v>
      </c>
      <c r="Q10" s="73">
        <v>16</v>
      </c>
      <c r="R10" s="74"/>
      <c r="S10" s="74"/>
      <c r="T10" s="74"/>
      <c r="U10" s="74"/>
      <c r="V10" s="33" t="s">
        <v>164</v>
      </c>
      <c r="W10" s="89"/>
    </row>
    <row r="11" spans="2:23">
      <c r="B11" s="12"/>
      <c r="C11" s="10" t="s">
        <v>75</v>
      </c>
      <c r="D11" s="12" t="s">
        <v>165</v>
      </c>
      <c r="E11" s="68" t="s">
        <v>71</v>
      </c>
      <c r="F11" s="68">
        <v>28</v>
      </c>
      <c r="G11" s="68">
        <v>16</v>
      </c>
      <c r="H11" s="68">
        <v>9</v>
      </c>
      <c r="I11" s="68">
        <v>5</v>
      </c>
      <c r="J11" s="80">
        <v>3</v>
      </c>
      <c r="K11" s="80">
        <v>1</v>
      </c>
      <c r="L11" s="80">
        <v>0</v>
      </c>
      <c r="M11" s="80">
        <v>1</v>
      </c>
      <c r="N11" s="80">
        <v>0</v>
      </c>
      <c r="O11" s="80">
        <v>0</v>
      </c>
      <c r="P11" s="80">
        <v>1</v>
      </c>
      <c r="Q11" s="70">
        <v>5</v>
      </c>
      <c r="R11" s="72"/>
      <c r="S11" s="72"/>
      <c r="T11" s="72"/>
      <c r="U11" s="72"/>
      <c r="V11" s="33" t="s">
        <v>164</v>
      </c>
      <c r="W11" s="78"/>
    </row>
    <row r="12" spans="2:23">
      <c r="B12" s="12" t="s">
        <v>166</v>
      </c>
      <c r="C12" s="10" t="s">
        <v>167</v>
      </c>
      <c r="D12" s="12" t="s">
        <v>168</v>
      </c>
      <c r="E12" s="68" t="s">
        <v>71</v>
      </c>
      <c r="F12" s="68" t="s">
        <v>71</v>
      </c>
      <c r="G12" s="68">
        <v>0</v>
      </c>
      <c r="H12" s="68">
        <v>8</v>
      </c>
      <c r="I12" s="68">
        <v>3</v>
      </c>
      <c r="J12" s="80">
        <v>5</v>
      </c>
      <c r="K12" s="80">
        <v>1</v>
      </c>
      <c r="L12" s="80">
        <v>2</v>
      </c>
      <c r="M12" s="80">
        <v>0</v>
      </c>
      <c r="N12" s="80">
        <v>0</v>
      </c>
      <c r="O12" s="80">
        <v>0</v>
      </c>
      <c r="P12" s="80">
        <v>0</v>
      </c>
      <c r="Q12" s="70">
        <v>0</v>
      </c>
      <c r="R12" s="72"/>
      <c r="S12" s="72"/>
      <c r="T12" s="72"/>
      <c r="U12" s="72"/>
      <c r="V12" s="12" t="s">
        <v>77</v>
      </c>
      <c r="W12" s="78"/>
    </row>
    <row r="13" spans="2:23">
      <c r="B13" s="12"/>
      <c r="C13" s="10" t="s">
        <v>169</v>
      </c>
      <c r="D13" s="12" t="s">
        <v>170</v>
      </c>
      <c r="E13" s="68" t="s">
        <v>71</v>
      </c>
      <c r="F13" s="68" t="s">
        <v>71</v>
      </c>
      <c r="G13" s="68">
        <v>0</v>
      </c>
      <c r="H13" s="68">
        <v>561</v>
      </c>
      <c r="I13" s="68">
        <v>276</v>
      </c>
      <c r="J13" s="80">
        <v>54</v>
      </c>
      <c r="K13" s="80">
        <v>6</v>
      </c>
      <c r="L13" s="80">
        <v>38</v>
      </c>
      <c r="M13" s="80">
        <v>39</v>
      </c>
      <c r="N13" s="80">
        <v>1</v>
      </c>
      <c r="O13" s="80">
        <v>4</v>
      </c>
      <c r="P13" s="80">
        <v>17</v>
      </c>
      <c r="Q13" s="70">
        <v>1</v>
      </c>
      <c r="R13" s="72"/>
      <c r="S13" s="72"/>
      <c r="T13" s="72"/>
      <c r="U13" s="72"/>
      <c r="V13" s="12" t="s">
        <v>77</v>
      </c>
      <c r="W13" s="78"/>
    </row>
    <row r="14" spans="2:23">
      <c r="B14" s="58"/>
      <c r="C14" s="10" t="s">
        <v>171</v>
      </c>
      <c r="D14" s="12" t="s">
        <v>172</v>
      </c>
      <c r="E14" s="68" t="s">
        <v>71</v>
      </c>
      <c r="F14" s="68" t="s">
        <v>71</v>
      </c>
      <c r="G14" s="68">
        <v>668</v>
      </c>
      <c r="H14" s="68">
        <v>603</v>
      </c>
      <c r="I14" s="68">
        <v>792</v>
      </c>
      <c r="J14" s="80">
        <v>337</v>
      </c>
      <c r="K14" s="80">
        <v>61</v>
      </c>
      <c r="L14" s="80">
        <v>289</v>
      </c>
      <c r="M14" s="80">
        <v>246</v>
      </c>
      <c r="N14" s="80">
        <v>46</v>
      </c>
      <c r="O14" s="80">
        <v>1</v>
      </c>
      <c r="P14" s="80">
        <v>187</v>
      </c>
      <c r="Q14" s="70">
        <v>3</v>
      </c>
      <c r="R14" s="72"/>
      <c r="S14" s="72"/>
      <c r="T14" s="72"/>
      <c r="U14" s="72"/>
      <c r="V14" s="12" t="s">
        <v>77</v>
      </c>
      <c r="W14" s="78"/>
    </row>
    <row r="15" spans="2:23">
      <c r="B15" s="58"/>
      <c r="C15" s="10" t="s">
        <v>173</v>
      </c>
      <c r="D15" s="12" t="s">
        <v>174</v>
      </c>
      <c r="E15" s="68" t="s">
        <v>71</v>
      </c>
      <c r="F15" s="68" t="s">
        <v>71</v>
      </c>
      <c r="G15" s="68">
        <v>210.81</v>
      </c>
      <c r="H15" s="68">
        <v>210.81</v>
      </c>
      <c r="I15" s="68">
        <v>210.81</v>
      </c>
      <c r="J15" s="80">
        <v>118.03999999999999</v>
      </c>
      <c r="K15" s="80">
        <v>92.77000000000001</v>
      </c>
      <c r="L15" s="80">
        <v>210.81</v>
      </c>
      <c r="M15" s="80">
        <v>210.81</v>
      </c>
      <c r="N15" s="80">
        <v>84.18</v>
      </c>
      <c r="O15" s="80">
        <v>0.66</v>
      </c>
      <c r="P15" s="80">
        <v>619.05999999999995</v>
      </c>
      <c r="Q15" s="70">
        <v>100.67</v>
      </c>
      <c r="R15" s="72"/>
      <c r="S15" s="72"/>
      <c r="T15" s="72"/>
      <c r="U15" s="72"/>
      <c r="V15" s="12" t="s">
        <v>68</v>
      </c>
      <c r="W15" s="78"/>
    </row>
    <row r="16" spans="2:23" ht="30">
      <c r="B16" s="12" t="s">
        <v>175</v>
      </c>
      <c r="C16" s="10" t="s">
        <v>138</v>
      </c>
      <c r="D16" s="12" t="s">
        <v>176</v>
      </c>
      <c r="E16" s="68" t="s">
        <v>71</v>
      </c>
      <c r="F16" s="68" t="s">
        <v>71</v>
      </c>
      <c r="G16" s="68" t="s">
        <v>71</v>
      </c>
      <c r="H16" s="68" t="s">
        <v>71</v>
      </c>
      <c r="I16" s="68" t="s">
        <v>71</v>
      </c>
      <c r="J16" s="80" t="s">
        <v>71</v>
      </c>
      <c r="K16" s="80" t="s">
        <v>71</v>
      </c>
      <c r="L16" s="80" t="s">
        <v>71</v>
      </c>
      <c r="M16" s="80" t="s">
        <v>71</v>
      </c>
      <c r="N16" s="80" t="s">
        <v>71</v>
      </c>
      <c r="O16" s="80" t="s">
        <v>71</v>
      </c>
      <c r="P16" s="80" t="s">
        <v>71</v>
      </c>
      <c r="Q16" s="80" t="s">
        <v>71</v>
      </c>
      <c r="R16" s="72"/>
      <c r="S16" s="72"/>
      <c r="T16" s="72"/>
      <c r="U16" s="72"/>
      <c r="V16" s="12" t="s">
        <v>77</v>
      </c>
      <c r="W16" s="78" t="s">
        <v>109</v>
      </c>
    </row>
    <row r="17" spans="2:23">
      <c r="B17" s="12"/>
      <c r="C17" s="10" t="s">
        <v>144</v>
      </c>
      <c r="D17" s="12" t="s">
        <v>177</v>
      </c>
      <c r="E17" s="68" t="s">
        <v>71</v>
      </c>
      <c r="F17" s="68" t="s">
        <v>71</v>
      </c>
      <c r="G17" s="68" t="s">
        <v>71</v>
      </c>
      <c r="H17" s="68" t="s">
        <v>71</v>
      </c>
      <c r="I17" s="68" t="s">
        <v>71</v>
      </c>
      <c r="J17" s="80" t="s">
        <v>71</v>
      </c>
      <c r="K17" s="80" t="s">
        <v>71</v>
      </c>
      <c r="L17" s="80" t="s">
        <v>71</v>
      </c>
      <c r="M17" s="80" t="s">
        <v>71</v>
      </c>
      <c r="N17" s="80" t="s">
        <v>71</v>
      </c>
      <c r="O17" s="80" t="s">
        <v>71</v>
      </c>
      <c r="P17" s="80" t="s">
        <v>71</v>
      </c>
      <c r="Q17" s="80" t="s">
        <v>71</v>
      </c>
      <c r="R17" s="72"/>
      <c r="S17" s="72"/>
      <c r="T17" s="72"/>
      <c r="U17" s="72"/>
      <c r="V17" s="12" t="s">
        <v>77</v>
      </c>
      <c r="W17" s="78" t="s">
        <v>109</v>
      </c>
    </row>
    <row r="18" spans="2:23">
      <c r="B18" s="58"/>
      <c r="C18" s="10" t="s">
        <v>178</v>
      </c>
      <c r="D18" s="12" t="s">
        <v>179</v>
      </c>
      <c r="E18" s="68" t="s">
        <v>71</v>
      </c>
      <c r="F18" s="68" t="s">
        <v>71</v>
      </c>
      <c r="G18" s="68" t="s">
        <v>71</v>
      </c>
      <c r="H18" s="68" t="s">
        <v>71</v>
      </c>
      <c r="I18" s="68" t="s">
        <v>71</v>
      </c>
      <c r="J18" s="80" t="s">
        <v>71</v>
      </c>
      <c r="K18" s="80" t="s">
        <v>71</v>
      </c>
      <c r="L18" s="80" t="s">
        <v>71</v>
      </c>
      <c r="M18" s="80" t="s">
        <v>71</v>
      </c>
      <c r="N18" s="80" t="s">
        <v>71</v>
      </c>
      <c r="O18" s="80" t="s">
        <v>71</v>
      </c>
      <c r="P18" s="80" t="s">
        <v>71</v>
      </c>
      <c r="Q18" s="80" t="s">
        <v>71</v>
      </c>
      <c r="R18" s="72"/>
      <c r="S18" s="72"/>
      <c r="T18" s="72"/>
      <c r="U18" s="72"/>
      <c r="V18" s="12" t="s">
        <v>77</v>
      </c>
      <c r="W18" s="78" t="s">
        <v>109</v>
      </c>
    </row>
    <row r="19" spans="2:23">
      <c r="B19" s="58"/>
      <c r="C19" s="10" t="s">
        <v>180</v>
      </c>
      <c r="D19" s="12" t="s">
        <v>181</v>
      </c>
      <c r="E19" s="68" t="s">
        <v>71</v>
      </c>
      <c r="F19" s="68" t="s">
        <v>71</v>
      </c>
      <c r="G19" s="68" t="s">
        <v>71</v>
      </c>
      <c r="H19" s="68" t="s">
        <v>71</v>
      </c>
      <c r="I19" s="68" t="s">
        <v>71</v>
      </c>
      <c r="J19" s="80" t="s">
        <v>71</v>
      </c>
      <c r="K19" s="80" t="s">
        <v>71</v>
      </c>
      <c r="L19" s="80" t="s">
        <v>71</v>
      </c>
      <c r="M19" s="80" t="s">
        <v>71</v>
      </c>
      <c r="N19" s="80" t="s">
        <v>71</v>
      </c>
      <c r="O19" s="80" t="s">
        <v>71</v>
      </c>
      <c r="P19" s="80" t="s">
        <v>71</v>
      </c>
      <c r="Q19" s="80" t="s">
        <v>71</v>
      </c>
      <c r="R19" s="72"/>
      <c r="S19" s="72"/>
      <c r="T19" s="72"/>
      <c r="U19" s="72"/>
      <c r="V19" s="12" t="s">
        <v>68</v>
      </c>
      <c r="W19" s="78" t="s">
        <v>109</v>
      </c>
    </row>
    <row r="20" spans="2:23">
      <c r="B20" s="12" t="s">
        <v>182</v>
      </c>
      <c r="C20" s="10" t="s">
        <v>147</v>
      </c>
      <c r="D20" s="12" t="s">
        <v>183</v>
      </c>
      <c r="E20" s="68">
        <v>0</v>
      </c>
      <c r="F20" s="68">
        <v>0</v>
      </c>
      <c r="G20" s="68">
        <v>0</v>
      </c>
      <c r="H20" s="68">
        <v>0</v>
      </c>
      <c r="I20" s="68">
        <v>0</v>
      </c>
      <c r="J20" s="80">
        <v>0</v>
      </c>
      <c r="K20" s="80">
        <v>0</v>
      </c>
      <c r="L20" s="80">
        <v>0</v>
      </c>
      <c r="M20" s="80">
        <v>0</v>
      </c>
      <c r="N20" s="80">
        <v>0</v>
      </c>
      <c r="O20" s="80">
        <v>0</v>
      </c>
      <c r="P20" s="80">
        <v>0</v>
      </c>
      <c r="Q20" s="70">
        <v>0</v>
      </c>
      <c r="R20" s="72"/>
      <c r="S20" s="72"/>
      <c r="T20" s="72"/>
      <c r="U20" s="72"/>
      <c r="V20" s="12" t="s">
        <v>184</v>
      </c>
      <c r="W20" s="78"/>
    </row>
    <row r="21" spans="2:23">
      <c r="B21" s="58"/>
      <c r="C21" s="10" t="s">
        <v>150</v>
      </c>
      <c r="D21" s="12" t="s">
        <v>185</v>
      </c>
      <c r="E21" s="68">
        <v>0</v>
      </c>
      <c r="F21" s="68">
        <v>0</v>
      </c>
      <c r="G21" s="68">
        <v>0</v>
      </c>
      <c r="H21" s="68">
        <v>0</v>
      </c>
      <c r="I21" s="68">
        <v>0</v>
      </c>
      <c r="J21" s="80">
        <v>0</v>
      </c>
      <c r="K21" s="80">
        <v>0</v>
      </c>
      <c r="L21" s="80">
        <v>0</v>
      </c>
      <c r="M21" s="80">
        <v>0</v>
      </c>
      <c r="N21" s="80">
        <v>0</v>
      </c>
      <c r="O21" s="80">
        <v>0</v>
      </c>
      <c r="P21" s="80">
        <v>0</v>
      </c>
      <c r="Q21" s="70">
        <v>0</v>
      </c>
      <c r="R21" s="72"/>
      <c r="S21" s="72"/>
      <c r="T21" s="72"/>
      <c r="U21" s="72"/>
      <c r="V21" s="12" t="s">
        <v>186</v>
      </c>
      <c r="W21" s="78"/>
    </row>
    <row r="22" spans="2:23" ht="30">
      <c r="B22" s="12" t="s">
        <v>187</v>
      </c>
      <c r="C22" s="10" t="s">
        <v>188</v>
      </c>
      <c r="D22" s="12" t="s">
        <v>189</v>
      </c>
      <c r="E22" s="68">
        <v>0</v>
      </c>
      <c r="F22" s="68">
        <v>0</v>
      </c>
      <c r="G22" s="68">
        <v>0</v>
      </c>
      <c r="H22" s="68">
        <v>0</v>
      </c>
      <c r="I22" s="68">
        <v>0</v>
      </c>
      <c r="J22" s="80">
        <v>0</v>
      </c>
      <c r="K22" s="80">
        <v>0</v>
      </c>
      <c r="L22" s="80">
        <v>0</v>
      </c>
      <c r="M22" s="80">
        <v>0</v>
      </c>
      <c r="N22" s="80">
        <v>0</v>
      </c>
      <c r="O22" s="80">
        <v>0</v>
      </c>
      <c r="P22" s="80">
        <v>0</v>
      </c>
      <c r="Q22" s="70">
        <v>0</v>
      </c>
      <c r="R22" s="72"/>
      <c r="S22" s="72"/>
      <c r="T22" s="72"/>
      <c r="U22" s="72"/>
      <c r="V22" s="12" t="s">
        <v>190</v>
      </c>
      <c r="W22" s="78"/>
    </row>
    <row r="23" spans="2:23" ht="30">
      <c r="B23" s="12" t="s">
        <v>191</v>
      </c>
      <c r="C23" s="10" t="s">
        <v>192</v>
      </c>
      <c r="D23" s="12" t="s">
        <v>193</v>
      </c>
      <c r="E23" s="68">
        <v>0</v>
      </c>
      <c r="F23" s="68">
        <v>0</v>
      </c>
      <c r="G23" s="68">
        <v>0</v>
      </c>
      <c r="H23" s="68">
        <v>0</v>
      </c>
      <c r="I23" s="68">
        <v>0</v>
      </c>
      <c r="J23" s="80">
        <v>0</v>
      </c>
      <c r="K23" s="80">
        <v>0</v>
      </c>
      <c r="L23" s="80">
        <v>0</v>
      </c>
      <c r="M23" s="80">
        <v>0</v>
      </c>
      <c r="N23" s="80">
        <v>0</v>
      </c>
      <c r="O23" s="80">
        <v>0</v>
      </c>
      <c r="P23" s="80">
        <v>0</v>
      </c>
      <c r="Q23" s="70">
        <v>0</v>
      </c>
      <c r="R23" s="72"/>
      <c r="S23" s="72"/>
      <c r="T23" s="72"/>
      <c r="U23" s="72"/>
      <c r="V23" s="12" t="s">
        <v>194</v>
      </c>
      <c r="W23" s="78"/>
    </row>
    <row r="24" spans="2:23">
      <c r="B24" s="12"/>
      <c r="C24" s="10" t="s">
        <v>195</v>
      </c>
      <c r="D24" s="12" t="s">
        <v>196</v>
      </c>
      <c r="E24" s="68">
        <v>0</v>
      </c>
      <c r="F24" s="68">
        <v>0</v>
      </c>
      <c r="G24" s="68">
        <v>0</v>
      </c>
      <c r="H24" s="68">
        <v>0</v>
      </c>
      <c r="I24" s="68">
        <v>0</v>
      </c>
      <c r="J24" s="80">
        <v>0</v>
      </c>
      <c r="K24" s="80">
        <v>0</v>
      </c>
      <c r="L24" s="80">
        <v>0</v>
      </c>
      <c r="M24" s="80">
        <v>0</v>
      </c>
      <c r="N24" s="80">
        <v>0</v>
      </c>
      <c r="O24" s="80">
        <v>0</v>
      </c>
      <c r="P24" s="80">
        <v>0</v>
      </c>
      <c r="Q24" s="70">
        <v>0</v>
      </c>
      <c r="R24" s="72"/>
      <c r="S24" s="72"/>
      <c r="T24" s="72"/>
      <c r="U24" s="72"/>
      <c r="V24" s="12" t="s">
        <v>197</v>
      </c>
      <c r="W24" s="78"/>
    </row>
    <row r="25" spans="2:23" ht="30">
      <c r="B25" s="12" t="s">
        <v>198</v>
      </c>
      <c r="C25" s="10" t="s">
        <v>199</v>
      </c>
      <c r="D25" s="12" t="s">
        <v>200</v>
      </c>
      <c r="E25" s="68">
        <v>0</v>
      </c>
      <c r="F25" s="68">
        <v>0</v>
      </c>
      <c r="G25" s="68">
        <v>0</v>
      </c>
      <c r="H25" s="68">
        <v>0</v>
      </c>
      <c r="I25" s="68">
        <v>0</v>
      </c>
      <c r="J25" s="80">
        <v>0</v>
      </c>
      <c r="K25" s="80">
        <v>0</v>
      </c>
      <c r="L25" s="80">
        <v>0</v>
      </c>
      <c r="M25" s="80">
        <v>0</v>
      </c>
      <c r="N25" s="80">
        <v>0</v>
      </c>
      <c r="O25" s="80">
        <v>0</v>
      </c>
      <c r="P25" s="80">
        <v>0</v>
      </c>
      <c r="Q25" s="70">
        <v>0</v>
      </c>
      <c r="R25" s="72"/>
      <c r="S25" s="72"/>
      <c r="T25" s="72"/>
      <c r="U25" s="72"/>
      <c r="V25" s="12" t="s">
        <v>201</v>
      </c>
      <c r="W25" s="78"/>
    </row>
    <row r="26" spans="2:23">
      <c r="B26" s="12" t="s">
        <v>202</v>
      </c>
      <c r="C26" s="10" t="s">
        <v>203</v>
      </c>
      <c r="D26" s="12" t="s">
        <v>204</v>
      </c>
      <c r="E26" s="68">
        <v>0</v>
      </c>
      <c r="F26" s="68">
        <v>0</v>
      </c>
      <c r="G26" s="68">
        <v>0</v>
      </c>
      <c r="H26" s="68">
        <v>0</v>
      </c>
      <c r="I26" s="68">
        <v>0</v>
      </c>
      <c r="J26" s="80">
        <v>0</v>
      </c>
      <c r="K26" s="80">
        <v>0</v>
      </c>
      <c r="L26" s="80">
        <v>0</v>
      </c>
      <c r="M26" s="80">
        <v>0</v>
      </c>
      <c r="N26" s="80">
        <v>0</v>
      </c>
      <c r="O26" s="80">
        <v>0</v>
      </c>
      <c r="P26" s="80">
        <v>0</v>
      </c>
      <c r="Q26" s="70">
        <v>0</v>
      </c>
      <c r="R26" s="72"/>
      <c r="S26" s="72"/>
      <c r="T26" s="72"/>
      <c r="U26" s="72"/>
      <c r="V26" s="12" t="s">
        <v>160</v>
      </c>
      <c r="W26" s="78"/>
    </row>
    <row r="27" spans="2:23">
      <c r="B27" s="12"/>
      <c r="C27" s="10" t="s">
        <v>205</v>
      </c>
      <c r="D27" s="12" t="s">
        <v>206</v>
      </c>
      <c r="E27" s="68">
        <v>0</v>
      </c>
      <c r="F27" s="68">
        <v>0</v>
      </c>
      <c r="G27" s="68">
        <v>0</v>
      </c>
      <c r="H27" s="68">
        <v>0</v>
      </c>
      <c r="I27" s="68">
        <v>0</v>
      </c>
      <c r="J27" s="80">
        <v>0</v>
      </c>
      <c r="K27" s="80">
        <v>0</v>
      </c>
      <c r="L27" s="80">
        <v>0</v>
      </c>
      <c r="M27" s="80">
        <v>0</v>
      </c>
      <c r="N27" s="80">
        <v>0</v>
      </c>
      <c r="O27" s="80">
        <v>0</v>
      </c>
      <c r="P27" s="80">
        <v>0</v>
      </c>
      <c r="Q27" s="70">
        <v>0</v>
      </c>
      <c r="R27" s="72"/>
      <c r="S27" s="72"/>
      <c r="T27" s="72"/>
      <c r="U27" s="72"/>
      <c r="V27" s="12" t="s">
        <v>207</v>
      </c>
      <c r="W27" s="78"/>
    </row>
    <row r="28" spans="2:23" ht="30">
      <c r="B28" s="12"/>
      <c r="C28" s="10" t="s">
        <v>208</v>
      </c>
      <c r="D28" s="12" t="s">
        <v>209</v>
      </c>
      <c r="E28" s="68" t="s">
        <v>71</v>
      </c>
      <c r="F28" s="68" t="s">
        <v>71</v>
      </c>
      <c r="G28" s="68" t="s">
        <v>71</v>
      </c>
      <c r="H28" s="68" t="s">
        <v>71</v>
      </c>
      <c r="I28" s="68" t="s">
        <v>71</v>
      </c>
      <c r="J28" s="80" t="s">
        <v>71</v>
      </c>
      <c r="K28" s="80" t="s">
        <v>71</v>
      </c>
      <c r="L28" s="80" t="s">
        <v>71</v>
      </c>
      <c r="M28" s="80" t="s">
        <v>71</v>
      </c>
      <c r="N28" s="80" t="s">
        <v>71</v>
      </c>
      <c r="O28" s="80" t="s">
        <v>71</v>
      </c>
      <c r="P28" s="80" t="s">
        <v>71</v>
      </c>
      <c r="Q28" s="80" t="s">
        <v>71</v>
      </c>
      <c r="R28" s="72"/>
      <c r="S28" s="72"/>
      <c r="T28" s="72"/>
      <c r="U28" s="72"/>
      <c r="V28" s="12" t="s">
        <v>210</v>
      </c>
      <c r="W28" s="78" t="s">
        <v>211</v>
      </c>
    </row>
    <row r="29" spans="2:23">
      <c r="B29" s="12"/>
      <c r="C29" s="10" t="s">
        <v>212</v>
      </c>
      <c r="D29" s="12" t="s">
        <v>213</v>
      </c>
      <c r="E29" s="68">
        <v>0</v>
      </c>
      <c r="F29" s="68">
        <v>0</v>
      </c>
      <c r="G29" s="68">
        <v>0</v>
      </c>
      <c r="H29" s="68">
        <v>0</v>
      </c>
      <c r="I29" s="68">
        <v>0</v>
      </c>
      <c r="J29" s="80">
        <v>0</v>
      </c>
      <c r="K29" s="80">
        <v>0</v>
      </c>
      <c r="L29" s="80">
        <v>0</v>
      </c>
      <c r="M29" s="80">
        <v>0</v>
      </c>
      <c r="N29" s="80">
        <v>0</v>
      </c>
      <c r="O29" s="80">
        <v>0</v>
      </c>
      <c r="P29" s="80">
        <v>0</v>
      </c>
      <c r="Q29" s="70">
        <v>0</v>
      </c>
      <c r="R29" s="72"/>
      <c r="S29" s="72"/>
      <c r="T29" s="72"/>
      <c r="U29" s="72"/>
      <c r="V29" s="12" t="s">
        <v>214</v>
      </c>
      <c r="W29" s="78"/>
    </row>
    <row r="30" spans="2:23">
      <c r="B30" s="12"/>
      <c r="C30" s="10" t="s">
        <v>215</v>
      </c>
      <c r="D30" s="12" t="s">
        <v>216</v>
      </c>
      <c r="E30" s="68">
        <v>0</v>
      </c>
      <c r="F30" s="68">
        <v>0</v>
      </c>
      <c r="G30" s="68">
        <v>0</v>
      </c>
      <c r="H30" s="68">
        <v>0</v>
      </c>
      <c r="I30" s="68">
        <v>0</v>
      </c>
      <c r="J30" s="80">
        <v>0</v>
      </c>
      <c r="K30" s="80">
        <v>0</v>
      </c>
      <c r="L30" s="80">
        <v>0</v>
      </c>
      <c r="M30" s="80">
        <v>0</v>
      </c>
      <c r="N30" s="80">
        <v>0</v>
      </c>
      <c r="O30" s="80">
        <v>0</v>
      </c>
      <c r="P30" s="80">
        <v>0</v>
      </c>
      <c r="Q30" s="70">
        <v>0</v>
      </c>
      <c r="R30" s="72"/>
      <c r="S30" s="72"/>
      <c r="T30" s="72"/>
      <c r="U30" s="72"/>
      <c r="V30" s="12" t="s">
        <v>217</v>
      </c>
      <c r="W30" s="78"/>
    </row>
    <row r="31" spans="2:23" ht="30">
      <c r="B31" s="12"/>
      <c r="C31" s="10" t="s">
        <v>218</v>
      </c>
      <c r="D31" s="12" t="s">
        <v>219</v>
      </c>
      <c r="E31" s="68" t="s">
        <v>71</v>
      </c>
      <c r="F31" s="68" t="s">
        <v>71</v>
      </c>
      <c r="G31" s="68" t="s">
        <v>71</v>
      </c>
      <c r="H31" s="68" t="s">
        <v>71</v>
      </c>
      <c r="I31" s="68" t="s">
        <v>71</v>
      </c>
      <c r="J31" s="80" t="s">
        <v>71</v>
      </c>
      <c r="K31" s="80" t="s">
        <v>71</v>
      </c>
      <c r="L31" s="80" t="s">
        <v>71</v>
      </c>
      <c r="M31" s="80" t="s">
        <v>71</v>
      </c>
      <c r="N31" s="80" t="s">
        <v>71</v>
      </c>
      <c r="O31" s="80" t="s">
        <v>71</v>
      </c>
      <c r="P31" s="80" t="s">
        <v>71</v>
      </c>
      <c r="Q31" s="80" t="s">
        <v>71</v>
      </c>
      <c r="R31" s="72"/>
      <c r="S31" s="72"/>
      <c r="T31" s="72"/>
      <c r="U31" s="72"/>
      <c r="V31" s="12" t="s">
        <v>220</v>
      </c>
      <c r="W31" s="78" t="s">
        <v>221</v>
      </c>
    </row>
    <row r="32" spans="2:23" ht="30">
      <c r="B32" s="12" t="s">
        <v>222</v>
      </c>
      <c r="C32" s="10" t="s">
        <v>223</v>
      </c>
      <c r="D32" s="12" t="s">
        <v>224</v>
      </c>
      <c r="E32" s="68">
        <v>0</v>
      </c>
      <c r="F32" s="68">
        <v>0</v>
      </c>
      <c r="G32" s="68">
        <v>0</v>
      </c>
      <c r="H32" s="68">
        <v>0</v>
      </c>
      <c r="I32" s="68">
        <v>0</v>
      </c>
      <c r="J32" s="80">
        <v>0</v>
      </c>
      <c r="K32" s="80">
        <v>0</v>
      </c>
      <c r="L32" s="80">
        <v>0</v>
      </c>
      <c r="M32" s="80">
        <v>0</v>
      </c>
      <c r="N32" s="80">
        <v>0</v>
      </c>
      <c r="O32" s="80">
        <v>0</v>
      </c>
      <c r="P32" s="80">
        <v>0</v>
      </c>
      <c r="Q32" s="70">
        <v>0</v>
      </c>
      <c r="R32" s="72"/>
      <c r="S32" s="72"/>
      <c r="T32" s="72"/>
      <c r="U32" s="72"/>
      <c r="V32" s="12" t="s">
        <v>184</v>
      </c>
      <c r="W32" s="78"/>
    </row>
    <row r="33" spans="2:23" ht="75">
      <c r="B33" s="12" t="s">
        <v>225</v>
      </c>
      <c r="C33" s="10" t="s">
        <v>226</v>
      </c>
      <c r="D33" s="12" t="s">
        <v>227</v>
      </c>
      <c r="E33" s="68">
        <v>0</v>
      </c>
      <c r="F33" s="68">
        <v>0</v>
      </c>
      <c r="G33" s="68">
        <v>0</v>
      </c>
      <c r="H33" s="68">
        <v>1</v>
      </c>
      <c r="I33" s="68">
        <v>0</v>
      </c>
      <c r="J33" s="80">
        <v>0</v>
      </c>
      <c r="K33" s="80">
        <v>0</v>
      </c>
      <c r="L33" s="80">
        <v>0</v>
      </c>
      <c r="M33" s="80">
        <v>0</v>
      </c>
      <c r="N33" s="80">
        <v>0</v>
      </c>
      <c r="O33" s="80">
        <v>0</v>
      </c>
      <c r="P33" s="80">
        <v>0</v>
      </c>
      <c r="Q33" s="70">
        <v>0</v>
      </c>
      <c r="R33" s="72"/>
      <c r="S33" s="72"/>
      <c r="T33" s="72"/>
      <c r="U33" s="72"/>
      <c r="V33" s="12" t="s">
        <v>228</v>
      </c>
      <c r="W33" s="78" t="s">
        <v>229</v>
      </c>
    </row>
  </sheetData>
  <dataValidations count="1">
    <dataValidation type="custom" operator="greaterThanOrEqual" allowBlank="1" showInputMessage="1" showErrorMessage="1" error="This cell only accepts a number of &quot;NA&quot;_x000a_" sqref="E8:U33" xr:uid="{00000000-0002-0000-0200-000000000000}">
      <formula1>OR(AND(ISNUMBER(E8), E8&gt;=0), E8 ="NA")</formula1>
    </dataValidation>
  </dataValidations>
  <pageMargins left="0.7" right="0.7" top="0.75" bottom="0.75" header="0.3" footer="0.3"/>
  <pageSetup paperSize="5"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43"/>
  <sheetViews>
    <sheetView view="pageBreakPreview" topLeftCell="A4" zoomScale="70" zoomScaleNormal="50" zoomScaleSheetLayoutView="70" zoomScalePageLayoutView="85" workbookViewId="0">
      <selection activeCell="U39" sqref="U39"/>
    </sheetView>
  </sheetViews>
  <sheetFormatPr defaultColWidth="9.140625" defaultRowHeight="15" outlineLevelCol="1"/>
  <cols>
    <col min="1" max="1" width="5.5703125" style="8" customWidth="1"/>
    <col min="2" max="2" width="17.42578125" style="1" customWidth="1"/>
    <col min="3" max="3" width="40.28515625" style="1" customWidth="1"/>
    <col min="4" max="4" width="16.85546875" style="8" customWidth="1"/>
    <col min="5" max="5" width="42.5703125" style="8" bestFit="1" customWidth="1"/>
    <col min="6" max="6" width="46.7109375" style="8" customWidth="1"/>
    <col min="7" max="10" width="9.42578125" style="8" customWidth="1"/>
    <col min="11" max="11" width="10.140625" style="8" customWidth="1"/>
    <col min="12" max="14" width="9.140625" style="8"/>
    <col min="15" max="16" width="9.140625" style="8" customWidth="1"/>
    <col min="17" max="23" width="9.140625" style="8" customWidth="1" outlineLevel="1"/>
    <col min="24" max="24" width="59.5703125" style="1" bestFit="1" customWidth="1"/>
    <col min="25" max="25" width="52.28515625" style="8" customWidth="1"/>
    <col min="26" max="16384" width="9.140625" style="8"/>
  </cols>
  <sheetData>
    <row r="1" spans="2:25" ht="15.75" thickBot="1"/>
    <row r="2" spans="2:25">
      <c r="B2" s="14" t="s">
        <v>48</v>
      </c>
      <c r="C2" s="109" t="str">
        <f>IF('Quarterly Submission Guide'!$D$20 = "", "",'Quarterly Submission Guide'!$D$20)</f>
        <v>Bear Valley Electric Service, Inc.</v>
      </c>
    </row>
    <row r="3" spans="2:25">
      <c r="B3" s="15" t="s">
        <v>56</v>
      </c>
      <c r="C3" s="110">
        <v>3</v>
      </c>
    </row>
    <row r="4" spans="2:25" ht="15.75" thickBot="1">
      <c r="B4" s="16" t="s">
        <v>54</v>
      </c>
      <c r="C4" s="111">
        <v>44585</v>
      </c>
    </row>
    <row r="5" spans="2:25">
      <c r="O5" s="55"/>
      <c r="Q5" s="55" t="s">
        <v>58</v>
      </c>
    </row>
    <row r="6" spans="2:25" ht="18" customHeight="1">
      <c r="B6" s="3" t="s">
        <v>230</v>
      </c>
      <c r="C6" s="112"/>
      <c r="D6" s="2"/>
      <c r="E6" s="2"/>
      <c r="F6" s="2"/>
      <c r="G6" s="2"/>
      <c r="H6" s="2"/>
      <c r="I6" s="2"/>
      <c r="J6" s="2"/>
      <c r="K6" s="2"/>
      <c r="L6" s="4">
        <v>1</v>
      </c>
      <c r="M6" s="4">
        <v>2</v>
      </c>
      <c r="N6" s="4">
        <v>3</v>
      </c>
      <c r="O6" s="4">
        <v>4</v>
      </c>
      <c r="P6" s="4">
        <v>1</v>
      </c>
      <c r="Q6" s="4">
        <v>2</v>
      </c>
      <c r="R6" s="4">
        <v>3</v>
      </c>
      <c r="S6" s="4">
        <v>4</v>
      </c>
      <c r="T6" s="4">
        <v>1</v>
      </c>
      <c r="U6" s="4">
        <v>2</v>
      </c>
      <c r="V6" s="4">
        <v>3</v>
      </c>
      <c r="W6" s="4">
        <v>4</v>
      </c>
      <c r="X6" s="7"/>
      <c r="Y6" s="2"/>
    </row>
    <row r="7" spans="2:25">
      <c r="B7" s="5" t="s">
        <v>231</v>
      </c>
      <c r="C7" s="5" t="s">
        <v>232</v>
      </c>
      <c r="D7" s="6" t="s">
        <v>233</v>
      </c>
      <c r="E7" s="6" t="s">
        <v>234</v>
      </c>
      <c r="F7" s="6" t="s">
        <v>235</v>
      </c>
      <c r="G7" s="6">
        <v>2015</v>
      </c>
      <c r="H7" s="6">
        <v>2016</v>
      </c>
      <c r="I7" s="6">
        <v>2017</v>
      </c>
      <c r="J7" s="6">
        <v>2018</v>
      </c>
      <c r="K7" s="6">
        <v>2019</v>
      </c>
      <c r="L7" s="6">
        <v>2020</v>
      </c>
      <c r="M7" s="6">
        <v>2020</v>
      </c>
      <c r="N7" s="6">
        <v>2020</v>
      </c>
      <c r="O7" s="6">
        <v>2020</v>
      </c>
      <c r="P7" s="6">
        <v>2021</v>
      </c>
      <c r="Q7" s="6">
        <v>2021</v>
      </c>
      <c r="R7" s="6">
        <v>2021</v>
      </c>
      <c r="S7" s="6">
        <v>2021</v>
      </c>
      <c r="T7" s="6">
        <v>2022</v>
      </c>
      <c r="U7" s="6">
        <v>2022</v>
      </c>
      <c r="V7" s="6">
        <v>2022</v>
      </c>
      <c r="W7" s="6">
        <v>2022</v>
      </c>
      <c r="X7" s="5" t="s">
        <v>63</v>
      </c>
      <c r="Y7" s="6" t="s">
        <v>64</v>
      </c>
    </row>
    <row r="8" spans="2:25" ht="90">
      <c r="B8" s="77" t="s">
        <v>236</v>
      </c>
      <c r="C8" s="77" t="s">
        <v>237</v>
      </c>
      <c r="D8" s="77" t="s">
        <v>238</v>
      </c>
      <c r="E8" s="77" t="s">
        <v>239</v>
      </c>
      <c r="F8" s="77" t="s">
        <v>240</v>
      </c>
      <c r="G8" s="66">
        <v>0</v>
      </c>
      <c r="H8" s="66">
        <v>0</v>
      </c>
      <c r="I8" s="66">
        <v>0</v>
      </c>
      <c r="J8" s="66">
        <v>0</v>
      </c>
      <c r="K8" s="66">
        <v>0</v>
      </c>
      <c r="L8" s="69">
        <v>0</v>
      </c>
      <c r="M8" s="69">
        <v>0</v>
      </c>
      <c r="N8" s="69">
        <v>0</v>
      </c>
      <c r="O8" s="69">
        <v>0</v>
      </c>
      <c r="P8" s="70">
        <v>0</v>
      </c>
      <c r="Q8" s="70">
        <v>0</v>
      </c>
      <c r="R8" s="70">
        <v>0</v>
      </c>
      <c r="S8" s="69">
        <v>0</v>
      </c>
      <c r="T8" s="71"/>
      <c r="U8" s="71"/>
      <c r="V8" s="71"/>
      <c r="W8" s="71"/>
      <c r="X8" s="77" t="s">
        <v>237</v>
      </c>
      <c r="Y8" s="77"/>
    </row>
    <row r="9" spans="2:25" ht="75">
      <c r="B9" s="78" t="s">
        <v>241</v>
      </c>
      <c r="C9" s="78" t="s">
        <v>242</v>
      </c>
      <c r="D9" s="78" t="s">
        <v>243</v>
      </c>
      <c r="E9" s="78" t="s">
        <v>244</v>
      </c>
      <c r="F9" s="78" t="s">
        <v>245</v>
      </c>
      <c r="G9" s="68">
        <v>6</v>
      </c>
      <c r="H9" s="68">
        <v>39</v>
      </c>
      <c r="I9" s="68">
        <v>17</v>
      </c>
      <c r="J9" s="68">
        <v>9</v>
      </c>
      <c r="K9" s="68">
        <v>5</v>
      </c>
      <c r="L9" s="70">
        <v>3</v>
      </c>
      <c r="M9" s="70">
        <v>1</v>
      </c>
      <c r="N9" s="70">
        <v>0</v>
      </c>
      <c r="O9" s="70">
        <v>1</v>
      </c>
      <c r="P9" s="70">
        <v>0</v>
      </c>
      <c r="Q9" s="70">
        <v>0</v>
      </c>
      <c r="R9" s="70">
        <v>1</v>
      </c>
      <c r="S9" s="70">
        <v>5</v>
      </c>
      <c r="T9" s="72"/>
      <c r="U9" s="72"/>
      <c r="V9" s="72"/>
      <c r="W9" s="72"/>
      <c r="X9" s="78" t="s">
        <v>242</v>
      </c>
      <c r="Y9" s="78" t="s">
        <v>246</v>
      </c>
    </row>
    <row r="10" spans="2:25" ht="75">
      <c r="B10" s="78" t="s">
        <v>247</v>
      </c>
      <c r="C10" s="78" t="s">
        <v>248</v>
      </c>
      <c r="D10" s="78" t="s">
        <v>249</v>
      </c>
      <c r="E10" s="78" t="s">
        <v>244</v>
      </c>
      <c r="F10" s="78" t="s">
        <v>245</v>
      </c>
      <c r="G10" s="68">
        <v>7</v>
      </c>
      <c r="H10" s="68">
        <v>17</v>
      </c>
      <c r="I10" s="68">
        <v>4</v>
      </c>
      <c r="J10" s="68">
        <v>3</v>
      </c>
      <c r="K10" s="68">
        <v>1</v>
      </c>
      <c r="L10" s="70">
        <v>2</v>
      </c>
      <c r="M10" s="70">
        <v>1</v>
      </c>
      <c r="N10" s="70">
        <v>0</v>
      </c>
      <c r="O10" s="70">
        <v>0</v>
      </c>
      <c r="P10" s="70">
        <v>2</v>
      </c>
      <c r="Q10" s="70">
        <v>1</v>
      </c>
      <c r="R10" s="70">
        <v>2</v>
      </c>
      <c r="S10" s="70">
        <v>1</v>
      </c>
      <c r="T10" s="72"/>
      <c r="U10" s="72"/>
      <c r="V10" s="72"/>
      <c r="W10" s="72"/>
      <c r="X10" s="78" t="s">
        <v>248</v>
      </c>
      <c r="Y10" s="78" t="s">
        <v>246</v>
      </c>
    </row>
    <row r="11" spans="2:25" ht="90">
      <c r="B11" s="78" t="s">
        <v>250</v>
      </c>
      <c r="C11" s="78" t="s">
        <v>251</v>
      </c>
      <c r="D11" s="78" t="s">
        <v>252</v>
      </c>
      <c r="E11" s="78" t="s">
        <v>244</v>
      </c>
      <c r="F11" s="78" t="s">
        <v>245</v>
      </c>
      <c r="G11" s="68">
        <v>22</v>
      </c>
      <c r="H11" s="68">
        <v>18</v>
      </c>
      <c r="I11" s="68">
        <v>29</v>
      </c>
      <c r="J11" s="68">
        <v>11</v>
      </c>
      <c r="K11" s="68">
        <v>4</v>
      </c>
      <c r="L11" s="70">
        <v>1</v>
      </c>
      <c r="M11" s="70">
        <v>1</v>
      </c>
      <c r="N11" s="70">
        <v>2</v>
      </c>
      <c r="O11" s="70">
        <v>0</v>
      </c>
      <c r="P11" s="70">
        <v>0</v>
      </c>
      <c r="Q11" s="70">
        <v>0</v>
      </c>
      <c r="R11" s="70">
        <v>0</v>
      </c>
      <c r="S11" s="70">
        <v>0</v>
      </c>
      <c r="T11" s="72"/>
      <c r="U11" s="72"/>
      <c r="V11" s="72"/>
      <c r="W11" s="72"/>
      <c r="X11" s="78" t="s">
        <v>251</v>
      </c>
      <c r="Y11" s="78" t="s">
        <v>246</v>
      </c>
    </row>
    <row r="12" spans="2:25" ht="90">
      <c r="B12" s="79" t="s">
        <v>253</v>
      </c>
      <c r="C12" s="78" t="s">
        <v>254</v>
      </c>
      <c r="D12" s="78" t="s">
        <v>255</v>
      </c>
      <c r="E12" s="78" t="s">
        <v>256</v>
      </c>
      <c r="F12" s="78" t="s">
        <v>245</v>
      </c>
      <c r="G12" s="68" t="s">
        <v>71</v>
      </c>
      <c r="H12" s="68" t="s">
        <v>71</v>
      </c>
      <c r="I12" s="68" t="s">
        <v>71</v>
      </c>
      <c r="J12" s="68">
        <v>924</v>
      </c>
      <c r="K12" s="68">
        <v>1588</v>
      </c>
      <c r="L12" s="70">
        <v>10</v>
      </c>
      <c r="M12" s="70">
        <v>12</v>
      </c>
      <c r="N12" s="70">
        <v>51</v>
      </c>
      <c r="O12" s="70">
        <v>118</v>
      </c>
      <c r="P12" s="70">
        <v>279</v>
      </c>
      <c r="Q12" s="70">
        <v>73</v>
      </c>
      <c r="R12" s="70">
        <v>48</v>
      </c>
      <c r="S12" s="70">
        <v>157</v>
      </c>
      <c r="T12" s="72"/>
      <c r="U12" s="72"/>
      <c r="V12" s="72"/>
      <c r="W12" s="72"/>
      <c r="X12" s="78" t="s">
        <v>254</v>
      </c>
      <c r="Y12" s="78" t="s">
        <v>257</v>
      </c>
    </row>
    <row r="13" spans="2:25" ht="105">
      <c r="B13" s="79" t="s">
        <v>258</v>
      </c>
      <c r="C13" s="78" t="s">
        <v>259</v>
      </c>
      <c r="D13" s="78" t="s">
        <v>260</v>
      </c>
      <c r="E13" s="78" t="s">
        <v>256</v>
      </c>
      <c r="F13" s="78" t="s">
        <v>245</v>
      </c>
      <c r="G13" s="68" t="s">
        <v>71</v>
      </c>
      <c r="H13" s="68" t="s">
        <v>71</v>
      </c>
      <c r="I13" s="68" t="s">
        <v>71</v>
      </c>
      <c r="J13" s="68">
        <v>655</v>
      </c>
      <c r="K13" s="68">
        <v>393</v>
      </c>
      <c r="L13" s="70">
        <v>9</v>
      </c>
      <c r="M13" s="70">
        <v>11</v>
      </c>
      <c r="N13" s="70">
        <v>37</v>
      </c>
      <c r="O13" s="70">
        <v>50</v>
      </c>
      <c r="P13" s="70">
        <v>98</v>
      </c>
      <c r="Q13" s="70">
        <v>41</v>
      </c>
      <c r="R13" s="70">
        <v>11</v>
      </c>
      <c r="S13" s="70">
        <v>129</v>
      </c>
      <c r="T13" s="72"/>
      <c r="U13" s="72"/>
      <c r="V13" s="72"/>
      <c r="W13" s="72"/>
      <c r="X13" s="78" t="s">
        <v>259</v>
      </c>
      <c r="Y13" s="78" t="s">
        <v>257</v>
      </c>
    </row>
    <row r="14" spans="2:25" ht="75">
      <c r="B14" s="78" t="s">
        <v>261</v>
      </c>
      <c r="C14" s="78" t="s">
        <v>262</v>
      </c>
      <c r="D14" s="78" t="s">
        <v>263</v>
      </c>
      <c r="E14" s="78" t="s">
        <v>256</v>
      </c>
      <c r="F14" s="78" t="s">
        <v>245</v>
      </c>
      <c r="G14" s="68" t="s">
        <v>71</v>
      </c>
      <c r="H14" s="68" t="s">
        <v>71</v>
      </c>
      <c r="I14" s="68" t="s">
        <v>71</v>
      </c>
      <c r="J14" s="68">
        <v>210</v>
      </c>
      <c r="K14" s="68">
        <v>305</v>
      </c>
      <c r="L14" s="70">
        <v>44</v>
      </c>
      <c r="M14" s="70">
        <v>87</v>
      </c>
      <c r="N14" s="70">
        <v>60</v>
      </c>
      <c r="O14" s="70">
        <v>45</v>
      </c>
      <c r="P14" s="70">
        <v>48</v>
      </c>
      <c r="Q14" s="70">
        <v>62</v>
      </c>
      <c r="R14" s="70">
        <v>48</v>
      </c>
      <c r="S14" s="70">
        <v>58</v>
      </c>
      <c r="T14" s="72"/>
      <c r="U14" s="72"/>
      <c r="V14" s="72"/>
      <c r="W14" s="72"/>
      <c r="X14" s="78" t="s">
        <v>262</v>
      </c>
      <c r="Y14" s="78" t="s">
        <v>257</v>
      </c>
    </row>
    <row r="15" spans="2:25" ht="75">
      <c r="B15" s="78" t="s">
        <v>264</v>
      </c>
      <c r="C15" s="78" t="s">
        <v>265</v>
      </c>
      <c r="D15" s="78" t="s">
        <v>263</v>
      </c>
      <c r="E15" s="78" t="s">
        <v>256</v>
      </c>
      <c r="F15" s="78" t="s">
        <v>245</v>
      </c>
      <c r="G15" s="68" t="s">
        <v>71</v>
      </c>
      <c r="H15" s="68" t="s">
        <v>71</v>
      </c>
      <c r="I15" s="68" t="s">
        <v>71</v>
      </c>
      <c r="J15" s="68">
        <v>40</v>
      </c>
      <c r="K15" s="68">
        <v>66</v>
      </c>
      <c r="L15" s="70">
        <v>0</v>
      </c>
      <c r="M15" s="70">
        <v>7</v>
      </c>
      <c r="N15" s="70">
        <v>0</v>
      </c>
      <c r="O15" s="70">
        <v>0</v>
      </c>
      <c r="P15" s="70">
        <v>1</v>
      </c>
      <c r="Q15" s="70">
        <v>3</v>
      </c>
      <c r="R15" s="70">
        <v>2</v>
      </c>
      <c r="S15" s="70">
        <v>1</v>
      </c>
      <c r="T15" s="72"/>
      <c r="U15" s="72"/>
      <c r="V15" s="72"/>
      <c r="W15" s="72"/>
      <c r="X15" s="78" t="s">
        <v>265</v>
      </c>
      <c r="Y15" s="78" t="s">
        <v>257</v>
      </c>
    </row>
    <row r="16" spans="2:25" ht="90">
      <c r="B16" s="79" t="s">
        <v>266</v>
      </c>
      <c r="C16" s="78" t="s">
        <v>267</v>
      </c>
      <c r="D16" s="78" t="s">
        <v>268</v>
      </c>
      <c r="E16" s="78" t="s">
        <v>256</v>
      </c>
      <c r="F16" s="78" t="s">
        <v>245</v>
      </c>
      <c r="G16" s="68" t="s">
        <v>71</v>
      </c>
      <c r="H16" s="68" t="s">
        <v>71</v>
      </c>
      <c r="I16" s="68" t="s">
        <v>71</v>
      </c>
      <c r="J16" s="68">
        <v>230</v>
      </c>
      <c r="K16" s="68">
        <v>43</v>
      </c>
      <c r="L16" s="68">
        <v>59</v>
      </c>
      <c r="M16" s="68">
        <v>114</v>
      </c>
      <c r="N16" s="68">
        <v>24</v>
      </c>
      <c r="O16" s="68">
        <v>17</v>
      </c>
      <c r="P16" s="68">
        <v>0</v>
      </c>
      <c r="Q16" s="70">
        <v>4</v>
      </c>
      <c r="R16" s="70">
        <v>0</v>
      </c>
      <c r="S16" s="70">
        <v>70</v>
      </c>
      <c r="T16" s="72"/>
      <c r="U16" s="72"/>
      <c r="V16" s="72"/>
      <c r="W16" s="72"/>
      <c r="X16" s="78" t="s">
        <v>267</v>
      </c>
      <c r="Y16" s="78" t="s">
        <v>257</v>
      </c>
    </row>
    <row r="17" spans="2:25" ht="135">
      <c r="B17" s="79" t="s">
        <v>269</v>
      </c>
      <c r="C17" s="78" t="s">
        <v>270</v>
      </c>
      <c r="D17" s="78" t="s">
        <v>271</v>
      </c>
      <c r="E17" s="78" t="s">
        <v>256</v>
      </c>
      <c r="F17" s="78" t="s">
        <v>245</v>
      </c>
      <c r="G17" s="68" t="s">
        <v>71</v>
      </c>
      <c r="H17" s="68" t="s">
        <v>71</v>
      </c>
      <c r="I17" s="68" t="s">
        <v>71</v>
      </c>
      <c r="J17" s="68" t="s">
        <v>71</v>
      </c>
      <c r="K17" s="68">
        <v>9</v>
      </c>
      <c r="L17" s="68">
        <v>57</v>
      </c>
      <c r="M17" s="68">
        <v>89</v>
      </c>
      <c r="N17" s="68">
        <v>22</v>
      </c>
      <c r="O17" s="68">
        <v>6</v>
      </c>
      <c r="P17" s="68">
        <v>0</v>
      </c>
      <c r="Q17" s="70">
        <v>4</v>
      </c>
      <c r="R17" s="70">
        <v>0</v>
      </c>
      <c r="S17" s="70">
        <v>36</v>
      </c>
      <c r="T17" s="72"/>
      <c r="U17" s="72"/>
      <c r="V17" s="72"/>
      <c r="W17" s="72"/>
      <c r="X17" s="78" t="s">
        <v>270</v>
      </c>
      <c r="Y17" s="78" t="s">
        <v>272</v>
      </c>
    </row>
    <row r="18" spans="2:25" ht="75">
      <c r="B18" s="78" t="s">
        <v>273</v>
      </c>
      <c r="C18" s="78" t="s">
        <v>274</v>
      </c>
      <c r="D18" s="78" t="s">
        <v>275</v>
      </c>
      <c r="E18" s="78" t="s">
        <v>256</v>
      </c>
      <c r="F18" s="78" t="s">
        <v>245</v>
      </c>
      <c r="G18" s="68" t="s">
        <v>71</v>
      </c>
      <c r="H18" s="68" t="s">
        <v>71</v>
      </c>
      <c r="I18" s="68" t="s">
        <v>71</v>
      </c>
      <c r="J18" s="68" t="s">
        <v>71</v>
      </c>
      <c r="K18" s="68">
        <v>0.52</v>
      </c>
      <c r="L18" s="68">
        <v>0</v>
      </c>
      <c r="M18" s="68">
        <v>1.814962</v>
      </c>
      <c r="N18" s="68">
        <v>0.52</v>
      </c>
      <c r="O18" s="68">
        <v>5.5</v>
      </c>
      <c r="P18" s="68">
        <v>0</v>
      </c>
      <c r="Q18" s="70">
        <v>5.15</v>
      </c>
      <c r="R18" s="70">
        <v>3.74</v>
      </c>
      <c r="S18" s="70">
        <v>3.41</v>
      </c>
      <c r="T18" s="72"/>
      <c r="U18" s="72"/>
      <c r="V18" s="72"/>
      <c r="W18" s="72"/>
      <c r="X18" s="78" t="s">
        <v>274</v>
      </c>
      <c r="Y18" s="78" t="s">
        <v>276</v>
      </c>
    </row>
    <row r="19" spans="2:25" ht="90">
      <c r="B19" s="79" t="s">
        <v>277</v>
      </c>
      <c r="C19" s="78" t="s">
        <v>278</v>
      </c>
      <c r="D19" s="78" t="s">
        <v>279</v>
      </c>
      <c r="E19" s="78" t="s">
        <v>256</v>
      </c>
      <c r="F19" s="78" t="s">
        <v>245</v>
      </c>
      <c r="G19" s="68" t="s">
        <v>71</v>
      </c>
      <c r="H19" s="68" t="s">
        <v>71</v>
      </c>
      <c r="I19" s="68" t="s">
        <v>71</v>
      </c>
      <c r="J19" s="68" t="s">
        <v>71</v>
      </c>
      <c r="K19" s="68">
        <v>275</v>
      </c>
      <c r="L19" s="68">
        <v>850</v>
      </c>
      <c r="M19" s="68">
        <v>95</v>
      </c>
      <c r="N19" s="68">
        <v>245</v>
      </c>
      <c r="O19" s="68">
        <v>473</v>
      </c>
      <c r="P19" s="68">
        <v>471</v>
      </c>
      <c r="Q19" s="70">
        <v>169</v>
      </c>
      <c r="R19" s="70">
        <v>0</v>
      </c>
      <c r="S19" s="70">
        <v>0</v>
      </c>
      <c r="T19" s="72"/>
      <c r="U19" s="72"/>
      <c r="V19" s="72"/>
      <c r="W19" s="72"/>
      <c r="X19" s="78" t="s">
        <v>278</v>
      </c>
      <c r="Y19" s="78" t="s">
        <v>280</v>
      </c>
    </row>
    <row r="20" spans="2:25" ht="90">
      <c r="B20" s="78" t="s">
        <v>281</v>
      </c>
      <c r="C20" s="78" t="s">
        <v>282</v>
      </c>
      <c r="D20" s="78" t="s">
        <v>279</v>
      </c>
      <c r="E20" s="78" t="s">
        <v>256</v>
      </c>
      <c r="F20" s="78" t="s">
        <v>245</v>
      </c>
      <c r="G20" s="68" t="s">
        <v>71</v>
      </c>
      <c r="H20" s="68" t="s">
        <v>71</v>
      </c>
      <c r="I20" s="68" t="s">
        <v>71</v>
      </c>
      <c r="J20" s="68">
        <v>9</v>
      </c>
      <c r="K20" s="68">
        <v>8</v>
      </c>
      <c r="L20" s="68">
        <v>103</v>
      </c>
      <c r="M20" s="68">
        <v>50</v>
      </c>
      <c r="N20" s="68">
        <v>54</v>
      </c>
      <c r="O20" s="68">
        <v>90</v>
      </c>
      <c r="P20" s="68">
        <v>16</v>
      </c>
      <c r="Q20" s="70">
        <v>206</v>
      </c>
      <c r="R20" s="70">
        <v>0</v>
      </c>
      <c r="S20" s="70">
        <v>0</v>
      </c>
      <c r="T20" s="72"/>
      <c r="U20" s="72"/>
      <c r="V20" s="72"/>
      <c r="W20" s="72"/>
      <c r="X20" s="78" t="s">
        <v>282</v>
      </c>
      <c r="Y20" s="78" t="s">
        <v>257</v>
      </c>
    </row>
    <row r="21" spans="2:25" ht="90">
      <c r="B21" s="78" t="s">
        <v>283</v>
      </c>
      <c r="C21" s="78" t="s">
        <v>284</v>
      </c>
      <c r="D21" s="78" t="s">
        <v>285</v>
      </c>
      <c r="E21" s="78" t="s">
        <v>286</v>
      </c>
      <c r="F21" s="78" t="s">
        <v>245</v>
      </c>
      <c r="G21" s="68" t="s">
        <v>71</v>
      </c>
      <c r="H21" s="68" t="s">
        <v>71</v>
      </c>
      <c r="I21" s="70">
        <v>3114</v>
      </c>
      <c r="J21" s="70">
        <v>3105</v>
      </c>
      <c r="K21" s="70">
        <v>2822</v>
      </c>
      <c r="L21" s="70">
        <v>1869</v>
      </c>
      <c r="M21" s="70">
        <v>1724</v>
      </c>
      <c r="N21" s="70">
        <v>1425</v>
      </c>
      <c r="O21" s="70">
        <v>862</v>
      </c>
      <c r="P21" s="70">
        <v>375</v>
      </c>
      <c r="Q21" s="70">
        <v>0</v>
      </c>
      <c r="R21" s="70">
        <v>0</v>
      </c>
      <c r="S21" s="70">
        <v>0</v>
      </c>
      <c r="T21" s="72"/>
      <c r="U21" s="72"/>
      <c r="V21" s="72"/>
      <c r="W21" s="72"/>
      <c r="X21" s="78" t="s">
        <v>284</v>
      </c>
      <c r="Y21" s="78" t="s">
        <v>287</v>
      </c>
    </row>
    <row r="22" spans="2:25" ht="75">
      <c r="B22" s="78" t="s">
        <v>288</v>
      </c>
      <c r="C22" s="78" t="s">
        <v>288</v>
      </c>
      <c r="D22" s="78" t="s">
        <v>289</v>
      </c>
      <c r="E22" s="78" t="s">
        <v>286</v>
      </c>
      <c r="F22" s="78" t="s">
        <v>245</v>
      </c>
      <c r="G22" s="68" t="s">
        <v>71</v>
      </c>
      <c r="H22" s="68" t="s">
        <v>71</v>
      </c>
      <c r="I22" s="68" t="s">
        <v>71</v>
      </c>
      <c r="J22" s="68">
        <v>0.97</v>
      </c>
      <c r="K22" s="68">
        <v>0.97</v>
      </c>
      <c r="L22" s="70">
        <v>0.96</v>
      </c>
      <c r="M22" s="70">
        <v>0.92900000000000005</v>
      </c>
      <c r="N22" s="70">
        <v>0.92900000000000005</v>
      </c>
      <c r="O22" s="70">
        <v>0.83</v>
      </c>
      <c r="P22" s="70">
        <v>0.83</v>
      </c>
      <c r="Q22" s="70">
        <v>0.72199999999999998</v>
      </c>
      <c r="R22" s="70">
        <v>0.71</v>
      </c>
      <c r="S22" s="70">
        <v>0.66900000000000004</v>
      </c>
      <c r="T22" s="72"/>
      <c r="U22" s="72"/>
      <c r="V22" s="72"/>
      <c r="W22" s="72"/>
      <c r="X22" s="78" t="s">
        <v>288</v>
      </c>
      <c r="Y22" s="78" t="s">
        <v>290</v>
      </c>
    </row>
    <row r="23" spans="2:25" ht="75">
      <c r="B23" s="78" t="s">
        <v>291</v>
      </c>
      <c r="C23" s="78" t="s">
        <v>292</v>
      </c>
      <c r="D23" s="78" t="s">
        <v>293</v>
      </c>
      <c r="E23" s="78" t="s">
        <v>286</v>
      </c>
      <c r="F23" s="78" t="s">
        <v>245</v>
      </c>
      <c r="G23" s="68" t="s">
        <v>71</v>
      </c>
      <c r="H23" s="68" t="s">
        <v>71</v>
      </c>
      <c r="I23" s="68" t="s">
        <v>71</v>
      </c>
      <c r="J23" s="68">
        <v>0.03</v>
      </c>
      <c r="K23" s="68">
        <v>0.03</v>
      </c>
      <c r="L23" s="70">
        <v>0.03</v>
      </c>
      <c r="M23" s="70">
        <v>0.03</v>
      </c>
      <c r="N23" s="70">
        <v>0.03</v>
      </c>
      <c r="O23" s="70">
        <v>0.03</v>
      </c>
      <c r="P23" s="70">
        <v>0.03</v>
      </c>
      <c r="Q23" s="70">
        <v>0.03</v>
      </c>
      <c r="R23" s="70">
        <v>0.03</v>
      </c>
      <c r="S23" s="70">
        <v>0.03</v>
      </c>
      <c r="T23" s="72"/>
      <c r="U23" s="72"/>
      <c r="V23" s="72"/>
      <c r="W23" s="72"/>
      <c r="X23" s="78" t="s">
        <v>292</v>
      </c>
      <c r="Y23" s="78" t="s">
        <v>290</v>
      </c>
    </row>
    <row r="24" spans="2:25" ht="75">
      <c r="B24" s="78" t="s">
        <v>294</v>
      </c>
      <c r="C24" s="78" t="s">
        <v>292</v>
      </c>
      <c r="D24" s="78" t="s">
        <v>289</v>
      </c>
      <c r="E24" s="78" t="s">
        <v>286</v>
      </c>
      <c r="F24" s="78" t="s">
        <v>245</v>
      </c>
      <c r="G24" s="68" t="s">
        <v>71</v>
      </c>
      <c r="H24" s="68" t="s">
        <v>71</v>
      </c>
      <c r="I24" s="68" t="s">
        <v>71</v>
      </c>
      <c r="J24" s="68">
        <v>0</v>
      </c>
      <c r="K24" s="68">
        <v>0</v>
      </c>
      <c r="L24" s="70">
        <v>0.01</v>
      </c>
      <c r="M24" s="70">
        <v>0.04</v>
      </c>
      <c r="N24" s="70">
        <v>0.04</v>
      </c>
      <c r="O24" s="70">
        <v>0.13900000000000001</v>
      </c>
      <c r="P24" s="70">
        <v>0.13900000000000001</v>
      </c>
      <c r="Q24" s="70">
        <v>0.19800000000000001</v>
      </c>
      <c r="R24" s="70">
        <v>0.26</v>
      </c>
      <c r="S24" s="70">
        <v>0.30099999999999999</v>
      </c>
      <c r="T24" s="72"/>
      <c r="U24" s="72"/>
      <c r="V24" s="72"/>
      <c r="W24" s="72"/>
      <c r="X24" s="78" t="s">
        <v>292</v>
      </c>
      <c r="Y24" s="78" t="s">
        <v>290</v>
      </c>
    </row>
    <row r="25" spans="2:25" ht="75">
      <c r="B25" s="78" t="s">
        <v>295</v>
      </c>
      <c r="C25" s="78" t="s">
        <v>296</v>
      </c>
      <c r="D25" s="78" t="s">
        <v>289</v>
      </c>
      <c r="E25" s="78" t="s">
        <v>286</v>
      </c>
      <c r="F25" s="78" t="s">
        <v>245</v>
      </c>
      <c r="G25" s="68" t="s">
        <v>71</v>
      </c>
      <c r="H25" s="68" t="s">
        <v>71</v>
      </c>
      <c r="I25" s="68" t="s">
        <v>71</v>
      </c>
      <c r="J25" s="68">
        <v>0.77300000000000002</v>
      </c>
      <c r="K25" s="68">
        <v>0.77300000000000002</v>
      </c>
      <c r="L25" s="70">
        <v>0.77300000000000002</v>
      </c>
      <c r="M25" s="70">
        <v>0.77200000000000002</v>
      </c>
      <c r="N25" s="70">
        <v>0.77200000000000002</v>
      </c>
      <c r="O25" s="70">
        <v>0.75900000000000001</v>
      </c>
      <c r="P25" s="70">
        <v>0.75900000000000001</v>
      </c>
      <c r="Q25" s="70">
        <v>0.74399999999999999</v>
      </c>
      <c r="R25" s="70">
        <v>0.73599999999999999</v>
      </c>
      <c r="S25" s="70">
        <v>0.72199999999999998</v>
      </c>
      <c r="T25" s="72"/>
      <c r="U25" s="72"/>
      <c r="V25" s="72"/>
      <c r="W25" s="72"/>
      <c r="X25" s="78" t="s">
        <v>296</v>
      </c>
      <c r="Y25" s="78" t="s">
        <v>290</v>
      </c>
    </row>
    <row r="26" spans="2:25" ht="75">
      <c r="B26" s="78" t="s">
        <v>297</v>
      </c>
      <c r="C26" s="78" t="s">
        <v>298</v>
      </c>
      <c r="D26" s="78" t="s">
        <v>289</v>
      </c>
      <c r="E26" s="78" t="s">
        <v>286</v>
      </c>
      <c r="F26" s="78" t="s">
        <v>245</v>
      </c>
      <c r="G26" s="68" t="s">
        <v>71</v>
      </c>
      <c r="H26" s="68" t="s">
        <v>71</v>
      </c>
      <c r="I26" s="68" t="s">
        <v>71</v>
      </c>
      <c r="J26" s="68">
        <v>0.22700000000000001</v>
      </c>
      <c r="K26" s="68">
        <v>0.22700000000000001</v>
      </c>
      <c r="L26" s="70">
        <v>0.22600000000000001</v>
      </c>
      <c r="M26" s="70">
        <v>0.22600000000000001</v>
      </c>
      <c r="N26" s="70">
        <v>0.22600000000000001</v>
      </c>
      <c r="O26" s="70">
        <v>0.22600000000000001</v>
      </c>
      <c r="P26" s="70">
        <v>0.22600000000000001</v>
      </c>
      <c r="Q26" s="70">
        <v>0.22600000000000001</v>
      </c>
      <c r="R26" s="70">
        <v>0.22600000000000001</v>
      </c>
      <c r="S26" s="70">
        <v>0.22600000000000001</v>
      </c>
      <c r="T26" s="72"/>
      <c r="U26" s="72"/>
      <c r="V26" s="72"/>
      <c r="W26" s="72"/>
      <c r="X26" s="78" t="s">
        <v>298</v>
      </c>
      <c r="Y26" s="78" t="s">
        <v>290</v>
      </c>
    </row>
    <row r="27" spans="2:25" ht="75">
      <c r="B27" s="78" t="s">
        <v>299</v>
      </c>
      <c r="C27" s="78" t="s">
        <v>292</v>
      </c>
      <c r="D27" s="78" t="s">
        <v>289</v>
      </c>
      <c r="E27" s="78" t="s">
        <v>286</v>
      </c>
      <c r="F27" s="78" t="s">
        <v>245</v>
      </c>
      <c r="G27" s="68" t="s">
        <v>71</v>
      </c>
      <c r="H27" s="68" t="s">
        <v>71</v>
      </c>
      <c r="I27" s="68" t="s">
        <v>71</v>
      </c>
      <c r="J27" s="68">
        <v>0</v>
      </c>
      <c r="K27" s="68">
        <v>0</v>
      </c>
      <c r="L27" s="70">
        <v>1E-3</v>
      </c>
      <c r="M27" s="70">
        <v>2E-3</v>
      </c>
      <c r="N27" s="70">
        <v>2E-3</v>
      </c>
      <c r="O27" s="70">
        <v>1.4999999999999999E-2</v>
      </c>
      <c r="P27" s="70">
        <v>1.4999999999999999E-2</v>
      </c>
      <c r="Q27" s="70">
        <v>2.9000000000000001E-2</v>
      </c>
      <c r="R27" s="70">
        <v>3.7999999999999999E-2</v>
      </c>
      <c r="S27" s="70">
        <v>5.1999999999999998E-2</v>
      </c>
      <c r="T27" s="72"/>
      <c r="U27" s="72"/>
      <c r="V27" s="72"/>
      <c r="W27" s="72"/>
      <c r="X27" s="78" t="s">
        <v>292</v>
      </c>
      <c r="Y27" s="78" t="s">
        <v>290</v>
      </c>
    </row>
    <row r="28" spans="2:25" ht="90">
      <c r="B28" s="78" t="s">
        <v>300</v>
      </c>
      <c r="C28" s="78" t="s">
        <v>301</v>
      </c>
      <c r="D28" s="78" t="s">
        <v>268</v>
      </c>
      <c r="E28" s="78" t="s">
        <v>286</v>
      </c>
      <c r="F28" s="78" t="s">
        <v>245</v>
      </c>
      <c r="G28" s="68" t="s">
        <v>71</v>
      </c>
      <c r="H28" s="68" t="s">
        <v>71</v>
      </c>
      <c r="I28" s="68" t="s">
        <v>71</v>
      </c>
      <c r="J28" s="68">
        <v>977</v>
      </c>
      <c r="K28" s="68">
        <v>934</v>
      </c>
      <c r="L28" s="68">
        <v>875</v>
      </c>
      <c r="M28" s="68">
        <v>761</v>
      </c>
      <c r="N28" s="68">
        <v>737</v>
      </c>
      <c r="O28" s="68">
        <v>720</v>
      </c>
      <c r="P28" s="68">
        <v>720</v>
      </c>
      <c r="Q28" s="70">
        <v>716</v>
      </c>
      <c r="R28" s="70">
        <v>716</v>
      </c>
      <c r="S28" s="70">
        <v>646</v>
      </c>
      <c r="T28" s="72"/>
      <c r="U28" s="72"/>
      <c r="V28" s="72"/>
      <c r="W28" s="72"/>
      <c r="X28" s="78" t="s">
        <v>301</v>
      </c>
      <c r="Y28" s="78" t="s">
        <v>287</v>
      </c>
    </row>
    <row r="29" spans="2:25" ht="75">
      <c r="B29" s="78" t="s">
        <v>302</v>
      </c>
      <c r="C29" s="78" t="s">
        <v>303</v>
      </c>
      <c r="D29" s="78" t="s">
        <v>304</v>
      </c>
      <c r="E29" s="78" t="s">
        <v>256</v>
      </c>
      <c r="F29" s="78" t="s">
        <v>245</v>
      </c>
      <c r="G29" s="68" t="s">
        <v>71</v>
      </c>
      <c r="H29" s="68" t="s">
        <v>71</v>
      </c>
      <c r="I29" s="68" t="s">
        <v>71</v>
      </c>
      <c r="J29" s="68">
        <v>5526</v>
      </c>
      <c r="K29" s="68">
        <v>6671</v>
      </c>
      <c r="L29" s="70">
        <v>866</v>
      </c>
      <c r="M29" s="70">
        <v>761</v>
      </c>
      <c r="N29" s="70">
        <v>1201</v>
      </c>
      <c r="O29" s="70">
        <v>1708</v>
      </c>
      <c r="P29" s="70">
        <v>2330</v>
      </c>
      <c r="Q29" s="70">
        <v>1980</v>
      </c>
      <c r="R29" s="70">
        <v>1688</v>
      </c>
      <c r="S29" s="70">
        <v>1841</v>
      </c>
      <c r="T29" s="72"/>
      <c r="U29" s="72"/>
      <c r="V29" s="72"/>
      <c r="W29" s="72"/>
      <c r="X29" s="78" t="s">
        <v>303</v>
      </c>
      <c r="Y29" s="78" t="s">
        <v>280</v>
      </c>
    </row>
    <row r="30" spans="2:25" ht="75">
      <c r="B30" s="78" t="s">
        <v>305</v>
      </c>
      <c r="C30" s="78" t="s">
        <v>306</v>
      </c>
      <c r="D30" s="78" t="s">
        <v>304</v>
      </c>
      <c r="E30" s="78" t="s">
        <v>256</v>
      </c>
      <c r="F30" s="78" t="s">
        <v>245</v>
      </c>
      <c r="G30" s="68" t="s">
        <v>71</v>
      </c>
      <c r="H30" s="68" t="s">
        <v>71</v>
      </c>
      <c r="I30" s="68" t="s">
        <v>71</v>
      </c>
      <c r="J30" s="68">
        <v>80</v>
      </c>
      <c r="K30" s="68">
        <v>123</v>
      </c>
      <c r="L30" s="70">
        <v>16</v>
      </c>
      <c r="M30" s="70">
        <v>34</v>
      </c>
      <c r="N30" s="70">
        <v>35</v>
      </c>
      <c r="O30" s="70">
        <v>43</v>
      </c>
      <c r="P30" s="70">
        <v>19</v>
      </c>
      <c r="Q30" s="70">
        <v>36</v>
      </c>
      <c r="R30" s="70">
        <v>85</v>
      </c>
      <c r="S30" s="70">
        <v>17</v>
      </c>
      <c r="T30" s="72"/>
      <c r="U30" s="72"/>
      <c r="V30" s="72"/>
      <c r="W30" s="72"/>
      <c r="X30" s="78" t="s">
        <v>306</v>
      </c>
      <c r="Y30" s="78" t="s">
        <v>280</v>
      </c>
    </row>
    <row r="31" spans="2:25" ht="75">
      <c r="B31" s="78" t="s">
        <v>307</v>
      </c>
      <c r="C31" s="78" t="s">
        <v>307</v>
      </c>
      <c r="D31" s="78" t="s">
        <v>308</v>
      </c>
      <c r="E31" s="78" t="s">
        <v>256</v>
      </c>
      <c r="F31" s="78" t="s">
        <v>245</v>
      </c>
      <c r="G31" s="68">
        <v>994</v>
      </c>
      <c r="H31" s="68">
        <v>927</v>
      </c>
      <c r="I31" s="68">
        <v>1013</v>
      </c>
      <c r="J31" s="68">
        <v>155</v>
      </c>
      <c r="K31" s="68">
        <v>48</v>
      </c>
      <c r="L31" s="70">
        <v>0</v>
      </c>
      <c r="M31" s="70">
        <v>0</v>
      </c>
      <c r="N31" s="70">
        <v>0</v>
      </c>
      <c r="O31" s="70">
        <v>0</v>
      </c>
      <c r="P31" s="70">
        <v>0</v>
      </c>
      <c r="Q31" s="70">
        <v>0</v>
      </c>
      <c r="R31" s="70">
        <v>876</v>
      </c>
      <c r="S31" s="70">
        <v>0</v>
      </c>
      <c r="T31" s="72"/>
      <c r="U31" s="72"/>
      <c r="V31" s="72"/>
      <c r="W31" s="72"/>
      <c r="X31" s="78" t="s">
        <v>307</v>
      </c>
      <c r="Y31" s="78"/>
    </row>
    <row r="32" spans="2:25" ht="75">
      <c r="B32" s="78" t="s">
        <v>309</v>
      </c>
      <c r="C32" s="78" t="s">
        <v>310</v>
      </c>
      <c r="D32" s="78" t="s">
        <v>304</v>
      </c>
      <c r="E32" s="78" t="s">
        <v>256</v>
      </c>
      <c r="F32" s="78" t="s">
        <v>245</v>
      </c>
      <c r="G32" s="68">
        <v>8</v>
      </c>
      <c r="H32" s="68">
        <v>7</v>
      </c>
      <c r="I32" s="68">
        <v>4</v>
      </c>
      <c r="J32" s="68">
        <v>4</v>
      </c>
      <c r="K32" s="68">
        <v>3</v>
      </c>
      <c r="L32" s="70">
        <v>0</v>
      </c>
      <c r="M32" s="70">
        <v>0</v>
      </c>
      <c r="N32" s="70">
        <v>0</v>
      </c>
      <c r="O32" s="70">
        <v>0</v>
      </c>
      <c r="P32" s="70">
        <v>0</v>
      </c>
      <c r="Q32" s="70">
        <v>0</v>
      </c>
      <c r="R32" s="70">
        <v>28</v>
      </c>
      <c r="S32" s="70">
        <v>0</v>
      </c>
      <c r="T32" s="72"/>
      <c r="U32" s="72"/>
      <c r="V32" s="72"/>
      <c r="W32" s="72"/>
      <c r="X32" s="78" t="s">
        <v>310</v>
      </c>
      <c r="Y32" s="78"/>
    </row>
    <row r="33" spans="2:25" ht="75">
      <c r="B33" s="78" t="s">
        <v>311</v>
      </c>
      <c r="C33" s="78" t="s">
        <v>311</v>
      </c>
      <c r="D33" s="78" t="s">
        <v>304</v>
      </c>
      <c r="E33" s="78" t="s">
        <v>312</v>
      </c>
      <c r="F33" s="78" t="s">
        <v>245</v>
      </c>
      <c r="G33" s="68" t="s">
        <v>71</v>
      </c>
      <c r="H33" s="68" t="s">
        <v>71</v>
      </c>
      <c r="I33" s="68" t="s">
        <v>71</v>
      </c>
      <c r="J33" s="68" t="s">
        <v>71</v>
      </c>
      <c r="K33" s="68">
        <v>0</v>
      </c>
      <c r="L33" s="70">
        <v>0</v>
      </c>
      <c r="M33" s="70">
        <v>0</v>
      </c>
      <c r="N33" s="70">
        <v>0</v>
      </c>
      <c r="O33" s="70">
        <v>0</v>
      </c>
      <c r="P33" s="70">
        <v>0</v>
      </c>
      <c r="Q33" s="70">
        <v>0</v>
      </c>
      <c r="R33" s="70">
        <v>0</v>
      </c>
      <c r="S33" s="70">
        <v>0</v>
      </c>
      <c r="T33" s="72"/>
      <c r="U33" s="72"/>
      <c r="V33" s="72"/>
      <c r="W33" s="72"/>
      <c r="X33" s="78" t="s">
        <v>311</v>
      </c>
      <c r="Y33" s="78" t="s">
        <v>280</v>
      </c>
    </row>
    <row r="34" spans="2:25" ht="75">
      <c r="B34" s="78" t="s">
        <v>313</v>
      </c>
      <c r="C34" s="78" t="s">
        <v>314</v>
      </c>
      <c r="D34" s="78" t="s">
        <v>315</v>
      </c>
      <c r="E34" s="78" t="s">
        <v>316</v>
      </c>
      <c r="F34" s="78" t="s">
        <v>245</v>
      </c>
      <c r="G34" s="68" t="s">
        <v>71</v>
      </c>
      <c r="H34" s="68" t="s">
        <v>71</v>
      </c>
      <c r="I34" s="68" t="s">
        <v>71</v>
      </c>
      <c r="J34" s="68" t="s">
        <v>71</v>
      </c>
      <c r="K34" s="68">
        <v>0</v>
      </c>
      <c r="L34" s="70">
        <v>0</v>
      </c>
      <c r="M34" s="70">
        <v>0</v>
      </c>
      <c r="N34" s="70">
        <v>0</v>
      </c>
      <c r="O34" s="70">
        <v>0</v>
      </c>
      <c r="P34" s="70">
        <v>0</v>
      </c>
      <c r="Q34" s="70">
        <v>0</v>
      </c>
      <c r="R34" s="70">
        <v>0</v>
      </c>
      <c r="S34" s="70">
        <v>0</v>
      </c>
      <c r="T34" s="72"/>
      <c r="U34" s="72"/>
      <c r="V34" s="72"/>
      <c r="W34" s="72"/>
      <c r="X34" s="78" t="s">
        <v>314</v>
      </c>
      <c r="Y34" s="78" t="s">
        <v>317</v>
      </c>
    </row>
    <row r="35" spans="2:25" ht="75">
      <c r="B35" s="78" t="s">
        <v>318</v>
      </c>
      <c r="C35" s="78" t="s">
        <v>319</v>
      </c>
      <c r="D35" s="78" t="s">
        <v>304</v>
      </c>
      <c r="E35" s="78" t="s">
        <v>316</v>
      </c>
      <c r="F35" s="78" t="s">
        <v>245</v>
      </c>
      <c r="G35" s="68" t="s">
        <v>71</v>
      </c>
      <c r="H35" s="68" t="s">
        <v>71</v>
      </c>
      <c r="I35" s="68" t="s">
        <v>71</v>
      </c>
      <c r="J35" s="68" t="s">
        <v>71</v>
      </c>
      <c r="K35" s="68">
        <v>150</v>
      </c>
      <c r="L35" s="70">
        <v>21</v>
      </c>
      <c r="M35" s="70">
        <v>57</v>
      </c>
      <c r="N35" s="70">
        <v>92</v>
      </c>
      <c r="O35" s="70">
        <v>86</v>
      </c>
      <c r="P35" s="70">
        <v>34</v>
      </c>
      <c r="Q35" s="70">
        <v>86</v>
      </c>
      <c r="R35" s="70">
        <v>92</v>
      </c>
      <c r="S35" s="70">
        <v>65</v>
      </c>
      <c r="T35" s="72"/>
      <c r="U35" s="72"/>
      <c r="V35" s="72"/>
      <c r="W35" s="72"/>
      <c r="X35" s="78" t="s">
        <v>319</v>
      </c>
      <c r="Y35" s="78" t="s">
        <v>320</v>
      </c>
    </row>
    <row r="36" spans="2:25" ht="75">
      <c r="B36" s="78" t="s">
        <v>321</v>
      </c>
      <c r="C36" s="78" t="s">
        <v>322</v>
      </c>
      <c r="D36" s="78" t="s">
        <v>304</v>
      </c>
      <c r="E36" s="78" t="s">
        <v>316</v>
      </c>
      <c r="F36" s="78" t="s">
        <v>245</v>
      </c>
      <c r="G36" s="68" t="s">
        <v>71</v>
      </c>
      <c r="H36" s="68" t="s">
        <v>71</v>
      </c>
      <c r="I36" s="68" t="s">
        <v>71</v>
      </c>
      <c r="J36" s="68" t="s">
        <v>71</v>
      </c>
      <c r="K36" s="68">
        <v>0</v>
      </c>
      <c r="L36" s="70">
        <v>0</v>
      </c>
      <c r="M36" s="70">
        <v>0</v>
      </c>
      <c r="N36" s="70">
        <v>0</v>
      </c>
      <c r="O36" s="70">
        <v>0</v>
      </c>
      <c r="P36" s="70">
        <v>0</v>
      </c>
      <c r="Q36" s="70">
        <v>0</v>
      </c>
      <c r="R36" s="70">
        <v>0</v>
      </c>
      <c r="S36" s="70">
        <v>0</v>
      </c>
      <c r="T36" s="72"/>
      <c r="U36" s="72"/>
      <c r="V36" s="72"/>
      <c r="W36" s="72"/>
      <c r="X36" s="78" t="s">
        <v>322</v>
      </c>
      <c r="Y36" s="78" t="s">
        <v>280</v>
      </c>
    </row>
    <row r="37" spans="2:25" ht="75">
      <c r="B37" s="78" t="s">
        <v>323</v>
      </c>
      <c r="C37" s="78" t="s">
        <v>324</v>
      </c>
      <c r="D37" s="78" t="s">
        <v>304</v>
      </c>
      <c r="E37" s="78" t="s">
        <v>316</v>
      </c>
      <c r="F37" s="78" t="s">
        <v>245</v>
      </c>
      <c r="G37" s="68" t="s">
        <v>71</v>
      </c>
      <c r="H37" s="68" t="s">
        <v>71</v>
      </c>
      <c r="I37" s="68" t="s">
        <v>71</v>
      </c>
      <c r="J37" s="68" t="s">
        <v>71</v>
      </c>
      <c r="K37" s="68">
        <v>41</v>
      </c>
      <c r="L37" s="70">
        <v>25</v>
      </c>
      <c r="M37" s="70">
        <v>22</v>
      </c>
      <c r="N37" s="70">
        <v>22</v>
      </c>
      <c r="O37" s="70">
        <v>30</v>
      </c>
      <c r="P37" s="70">
        <v>37</v>
      </c>
      <c r="Q37" s="70">
        <v>22</v>
      </c>
      <c r="R37" s="70">
        <v>30</v>
      </c>
      <c r="S37" s="70">
        <v>33</v>
      </c>
      <c r="T37" s="72"/>
      <c r="U37" s="72"/>
      <c r="V37" s="72"/>
      <c r="W37" s="72"/>
      <c r="X37" s="78" t="s">
        <v>324</v>
      </c>
      <c r="Y37" s="78" t="s">
        <v>325</v>
      </c>
    </row>
    <row r="38" spans="2:25" ht="75">
      <c r="B38" s="78" t="s">
        <v>326</v>
      </c>
      <c r="C38" s="78" t="s">
        <v>327</v>
      </c>
      <c r="D38" s="78" t="s">
        <v>304</v>
      </c>
      <c r="E38" s="78" t="s">
        <v>316</v>
      </c>
      <c r="F38" s="78" t="s">
        <v>245</v>
      </c>
      <c r="G38" s="68" t="s">
        <v>71</v>
      </c>
      <c r="H38" s="68" t="s">
        <v>71</v>
      </c>
      <c r="I38" s="68" t="s">
        <v>71</v>
      </c>
      <c r="J38" s="68" t="s">
        <v>71</v>
      </c>
      <c r="K38" s="68">
        <v>53</v>
      </c>
      <c r="L38" s="70">
        <v>43</v>
      </c>
      <c r="M38" s="70">
        <v>43</v>
      </c>
      <c r="N38" s="70">
        <v>35</v>
      </c>
      <c r="O38" s="70">
        <v>45</v>
      </c>
      <c r="P38" s="70">
        <v>50</v>
      </c>
      <c r="Q38" s="70">
        <v>37</v>
      </c>
      <c r="R38" s="70">
        <v>44</v>
      </c>
      <c r="S38" s="70">
        <v>55</v>
      </c>
      <c r="T38" s="72"/>
      <c r="U38" s="72"/>
      <c r="V38" s="72"/>
      <c r="W38" s="72"/>
      <c r="X38" s="78" t="s">
        <v>327</v>
      </c>
      <c r="Y38" s="78" t="s">
        <v>325</v>
      </c>
    </row>
    <row r="39" spans="2:25" ht="75">
      <c r="B39" s="78" t="s">
        <v>328</v>
      </c>
      <c r="C39" s="78" t="s">
        <v>329</v>
      </c>
      <c r="D39" s="78" t="s">
        <v>304</v>
      </c>
      <c r="E39" s="78" t="s">
        <v>316</v>
      </c>
      <c r="F39" s="78" t="s">
        <v>330</v>
      </c>
      <c r="G39" s="68" t="s">
        <v>71</v>
      </c>
      <c r="H39" s="68" t="s">
        <v>71</v>
      </c>
      <c r="I39" s="68" t="s">
        <v>71</v>
      </c>
      <c r="J39" s="68" t="s">
        <v>71</v>
      </c>
      <c r="K39" s="68">
        <v>0</v>
      </c>
      <c r="L39" s="70">
        <v>0</v>
      </c>
      <c r="M39" s="70">
        <v>0</v>
      </c>
      <c r="N39" s="70">
        <v>0</v>
      </c>
      <c r="O39" s="70">
        <v>0</v>
      </c>
      <c r="P39" s="70">
        <v>0</v>
      </c>
      <c r="Q39" s="70">
        <v>0</v>
      </c>
      <c r="R39" s="70">
        <v>0</v>
      </c>
      <c r="S39" s="70">
        <v>0</v>
      </c>
      <c r="T39" s="72"/>
      <c r="U39" s="72"/>
      <c r="V39" s="72"/>
      <c r="W39" s="72"/>
      <c r="X39" s="78" t="s">
        <v>329</v>
      </c>
      <c r="Y39" s="78" t="s">
        <v>325</v>
      </c>
    </row>
    <row r="40" spans="2:25" ht="75">
      <c r="B40" s="78" t="s">
        <v>331</v>
      </c>
      <c r="C40" s="78" t="s">
        <v>332</v>
      </c>
      <c r="D40" s="78" t="s">
        <v>304</v>
      </c>
      <c r="E40" s="78" t="s">
        <v>316</v>
      </c>
      <c r="F40" s="78" t="s">
        <v>330</v>
      </c>
      <c r="G40" s="68" t="s">
        <v>71</v>
      </c>
      <c r="H40" s="68" t="s">
        <v>71</v>
      </c>
      <c r="I40" s="68" t="s">
        <v>71</v>
      </c>
      <c r="J40" s="68" t="s">
        <v>71</v>
      </c>
      <c r="K40" s="68">
        <v>1</v>
      </c>
      <c r="L40" s="70">
        <v>0</v>
      </c>
      <c r="M40" s="70">
        <v>0</v>
      </c>
      <c r="N40" s="70">
        <v>0</v>
      </c>
      <c r="O40" s="70">
        <v>0</v>
      </c>
      <c r="P40" s="70">
        <v>0</v>
      </c>
      <c r="Q40" s="70">
        <v>0</v>
      </c>
      <c r="R40" s="70">
        <v>0</v>
      </c>
      <c r="S40" s="70">
        <v>1</v>
      </c>
      <c r="T40" s="72"/>
      <c r="U40" s="72"/>
      <c r="V40" s="72"/>
      <c r="W40" s="72"/>
      <c r="X40" s="78" t="s">
        <v>332</v>
      </c>
      <c r="Y40" s="78" t="s">
        <v>325</v>
      </c>
    </row>
    <row r="41" spans="2:25">
      <c r="B41" s="75"/>
      <c r="C41" s="75"/>
      <c r="D41" s="76"/>
      <c r="E41" s="76"/>
      <c r="F41" s="76"/>
      <c r="G41" s="76"/>
      <c r="H41" s="76"/>
      <c r="I41" s="76"/>
      <c r="J41" s="76"/>
      <c r="K41" s="76"/>
      <c r="L41" s="76"/>
      <c r="M41" s="76"/>
      <c r="N41" s="76"/>
      <c r="O41" s="76"/>
      <c r="P41" s="76"/>
      <c r="Q41" s="76"/>
      <c r="R41" s="76"/>
      <c r="S41" s="76"/>
      <c r="T41" s="76"/>
      <c r="U41" s="76"/>
      <c r="V41" s="76"/>
      <c r="W41" s="76"/>
      <c r="X41" s="75"/>
      <c r="Y41" s="76"/>
    </row>
    <row r="42" spans="2:25">
      <c r="B42" s="75"/>
      <c r="C42" s="75"/>
      <c r="D42" s="76"/>
      <c r="E42" s="76"/>
      <c r="F42" s="76"/>
      <c r="G42" s="76"/>
      <c r="H42" s="76"/>
      <c r="I42" s="76"/>
      <c r="J42" s="76"/>
      <c r="K42" s="76"/>
      <c r="L42" s="76"/>
      <c r="M42" s="76"/>
      <c r="N42" s="76"/>
      <c r="O42" s="76"/>
      <c r="P42" s="76"/>
      <c r="Q42" s="76"/>
      <c r="R42" s="76"/>
      <c r="S42" s="76"/>
      <c r="T42" s="76"/>
      <c r="U42" s="76"/>
      <c r="V42" s="76"/>
      <c r="W42" s="76"/>
      <c r="X42" s="75"/>
      <c r="Y42" s="76"/>
    </row>
    <row r="43" spans="2:25">
      <c r="B43" s="75"/>
      <c r="C43" s="75"/>
      <c r="D43" s="76"/>
      <c r="E43" s="76"/>
      <c r="F43" s="76"/>
      <c r="G43" s="76"/>
      <c r="H43" s="76"/>
      <c r="I43" s="76"/>
      <c r="J43" s="76"/>
      <c r="K43" s="76"/>
      <c r="L43" s="76"/>
      <c r="M43" s="76"/>
      <c r="N43" s="76"/>
      <c r="O43" s="76"/>
      <c r="P43" s="76"/>
      <c r="Q43" s="76"/>
      <c r="R43" s="76"/>
      <c r="S43" s="76"/>
      <c r="T43" s="76"/>
      <c r="U43" s="76"/>
      <c r="V43" s="76"/>
      <c r="W43" s="76"/>
      <c r="X43" s="75"/>
      <c r="Y43" s="76"/>
    </row>
  </sheetData>
  <pageMargins left="0.7" right="0.7" top="0.75" bottom="0.75" header="0.3" footer="0.3"/>
  <pageSetup paperSize="5" scale="3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22"/>
  <sheetViews>
    <sheetView view="pageBreakPreview" zoomScale="60" zoomScaleNormal="100" zoomScalePageLayoutView="90" workbookViewId="0">
      <selection activeCell="G74" sqref="G74"/>
    </sheetView>
  </sheetViews>
  <sheetFormatPr defaultColWidth="9.140625" defaultRowHeight="15" outlineLevelCol="1"/>
  <cols>
    <col min="1" max="1" width="5.5703125" style="8" customWidth="1"/>
    <col min="2" max="2" width="37.140625" style="1" customWidth="1"/>
    <col min="3" max="3" width="11.140625" style="8" bestFit="1" customWidth="1"/>
    <col min="4" max="4" width="65.7109375" style="8" customWidth="1"/>
    <col min="5" max="8" width="9.42578125" style="8" customWidth="1"/>
    <col min="9" max="9" width="10.140625" style="8" customWidth="1"/>
    <col min="10" max="12" width="9.140625" style="8"/>
    <col min="13" max="14" width="9.140625" style="8" customWidth="1"/>
    <col min="15" max="21" width="9.140625" style="8" customWidth="1" outlineLevel="1"/>
    <col min="22" max="22" width="59.5703125" style="1" bestFit="1" customWidth="1"/>
    <col min="23" max="23" width="52.28515625" style="8" customWidth="1"/>
    <col min="24" max="16384" width="9.140625" style="8"/>
  </cols>
  <sheetData>
    <row r="1" spans="2:23" ht="15.75" thickBot="1"/>
    <row r="2" spans="2:23">
      <c r="B2" s="14" t="s">
        <v>48</v>
      </c>
      <c r="C2" s="17" t="str">
        <f>IF('Quarterly Submission Guide'!$D$20 = "", "",'Quarterly Submission Guide'!$D$20)</f>
        <v>Bear Valley Electric Service, Inc.</v>
      </c>
    </row>
    <row r="3" spans="2:23">
      <c r="B3" s="15" t="s">
        <v>56</v>
      </c>
      <c r="C3" s="13">
        <v>4</v>
      </c>
    </row>
    <row r="4" spans="2:23" ht="15.75" thickBot="1">
      <c r="B4" s="16" t="s">
        <v>54</v>
      </c>
      <c r="C4" s="28">
        <v>44578</v>
      </c>
    </row>
    <row r="5" spans="2:23">
      <c r="O5" s="55" t="s">
        <v>58</v>
      </c>
    </row>
    <row r="6" spans="2:23" ht="18" customHeight="1">
      <c r="B6" s="3" t="s">
        <v>333</v>
      </c>
      <c r="C6" s="2"/>
      <c r="D6" s="2"/>
      <c r="E6" s="2"/>
      <c r="F6" s="2"/>
      <c r="G6" s="2"/>
      <c r="H6" s="2"/>
      <c r="I6" s="2"/>
      <c r="J6" s="4">
        <v>1</v>
      </c>
      <c r="K6" s="4">
        <v>2</v>
      </c>
      <c r="L6" s="4">
        <v>3</v>
      </c>
      <c r="M6" s="4">
        <v>4</v>
      </c>
      <c r="N6" s="4">
        <v>1</v>
      </c>
      <c r="O6" s="4">
        <v>2</v>
      </c>
      <c r="P6" s="4">
        <v>3</v>
      </c>
      <c r="Q6" s="4">
        <v>4</v>
      </c>
      <c r="R6" s="4">
        <v>1</v>
      </c>
      <c r="S6" s="4">
        <v>2</v>
      </c>
      <c r="T6" s="4">
        <v>3</v>
      </c>
      <c r="U6" s="4">
        <v>4</v>
      </c>
      <c r="V6" s="7"/>
      <c r="W6" s="2"/>
    </row>
    <row r="7" spans="2:23">
      <c r="B7" s="5" t="s">
        <v>60</v>
      </c>
      <c r="C7" s="6" t="s">
        <v>61</v>
      </c>
      <c r="D7" s="6" t="s">
        <v>157</v>
      </c>
      <c r="E7" s="6">
        <v>2015</v>
      </c>
      <c r="F7" s="6">
        <v>2016</v>
      </c>
      <c r="G7" s="6">
        <v>2017</v>
      </c>
      <c r="H7" s="6">
        <v>2018</v>
      </c>
      <c r="I7" s="6">
        <v>2019</v>
      </c>
      <c r="J7" s="6">
        <v>2020</v>
      </c>
      <c r="K7" s="6">
        <v>2020</v>
      </c>
      <c r="L7" s="6">
        <v>2020</v>
      </c>
      <c r="M7" s="6">
        <v>2020</v>
      </c>
      <c r="N7" s="6">
        <v>2021</v>
      </c>
      <c r="O7" s="6">
        <v>2021</v>
      </c>
      <c r="P7" s="6">
        <v>2021</v>
      </c>
      <c r="Q7" s="6">
        <v>2021</v>
      </c>
      <c r="R7" s="6">
        <v>2022</v>
      </c>
      <c r="S7" s="6">
        <v>2022</v>
      </c>
      <c r="T7" s="6">
        <v>2022</v>
      </c>
      <c r="U7" s="6">
        <v>2022</v>
      </c>
      <c r="V7" s="5" t="s">
        <v>63</v>
      </c>
      <c r="W7" s="6" t="s">
        <v>64</v>
      </c>
    </row>
    <row r="8" spans="2:23">
      <c r="B8" s="35" t="s">
        <v>334</v>
      </c>
      <c r="C8" s="9" t="s">
        <v>66</v>
      </c>
      <c r="D8" s="12" t="s">
        <v>335</v>
      </c>
      <c r="E8" s="66">
        <v>0</v>
      </c>
      <c r="F8" s="66">
        <v>0</v>
      </c>
      <c r="G8" s="66">
        <v>0</v>
      </c>
      <c r="H8" s="66">
        <v>0</v>
      </c>
      <c r="I8" s="66">
        <v>0</v>
      </c>
      <c r="J8" s="69">
        <v>0</v>
      </c>
      <c r="K8" s="69">
        <v>0</v>
      </c>
      <c r="L8" s="69">
        <v>0</v>
      </c>
      <c r="M8" s="69">
        <v>0</v>
      </c>
      <c r="N8" s="70">
        <v>0</v>
      </c>
      <c r="O8" s="70">
        <v>0</v>
      </c>
      <c r="P8" s="70">
        <v>0</v>
      </c>
      <c r="Q8" s="70">
        <v>0</v>
      </c>
      <c r="R8" s="71"/>
      <c r="S8" s="71"/>
      <c r="T8" s="71"/>
      <c r="U8" s="71"/>
      <c r="V8" s="11" t="s">
        <v>336</v>
      </c>
      <c r="W8" s="71"/>
    </row>
    <row r="9" spans="2:23">
      <c r="B9" s="36"/>
      <c r="C9" s="10" t="s">
        <v>69</v>
      </c>
      <c r="D9" s="12" t="s">
        <v>337</v>
      </c>
      <c r="E9" s="68">
        <v>0</v>
      </c>
      <c r="F9" s="68">
        <v>0</v>
      </c>
      <c r="G9" s="68">
        <v>0</v>
      </c>
      <c r="H9" s="68">
        <v>0</v>
      </c>
      <c r="I9" s="68">
        <v>0</v>
      </c>
      <c r="J9" s="70">
        <v>0</v>
      </c>
      <c r="K9" s="70">
        <v>0</v>
      </c>
      <c r="L9" s="70">
        <v>0</v>
      </c>
      <c r="M9" s="70">
        <v>0</v>
      </c>
      <c r="N9" s="70">
        <v>0</v>
      </c>
      <c r="O9" s="70">
        <v>0</v>
      </c>
      <c r="P9" s="70">
        <v>0</v>
      </c>
      <c r="Q9" s="70">
        <v>0</v>
      </c>
      <c r="R9" s="72"/>
      <c r="S9" s="72"/>
      <c r="T9" s="72"/>
      <c r="U9" s="72"/>
      <c r="V9" s="12" t="s">
        <v>336</v>
      </c>
      <c r="W9" s="72"/>
    </row>
    <row r="10" spans="2:23">
      <c r="B10" s="36"/>
      <c r="C10" s="10" t="s">
        <v>73</v>
      </c>
      <c r="D10" s="12" t="s">
        <v>338</v>
      </c>
      <c r="E10" s="68">
        <v>0</v>
      </c>
      <c r="F10" s="68">
        <v>0</v>
      </c>
      <c r="G10" s="68">
        <v>0</v>
      </c>
      <c r="H10" s="68">
        <v>0</v>
      </c>
      <c r="I10" s="68">
        <v>0</v>
      </c>
      <c r="J10" s="70">
        <v>0</v>
      </c>
      <c r="K10" s="70">
        <v>0</v>
      </c>
      <c r="L10" s="70">
        <v>0</v>
      </c>
      <c r="M10" s="70">
        <v>0</v>
      </c>
      <c r="N10" s="70">
        <v>0</v>
      </c>
      <c r="O10" s="70">
        <v>0</v>
      </c>
      <c r="P10" s="70">
        <v>0</v>
      </c>
      <c r="Q10" s="70">
        <v>0</v>
      </c>
      <c r="R10" s="72"/>
      <c r="S10" s="72"/>
      <c r="T10" s="72"/>
      <c r="U10" s="72"/>
      <c r="V10" s="12" t="s">
        <v>336</v>
      </c>
      <c r="W10" s="72"/>
    </row>
    <row r="11" spans="2:23">
      <c r="B11" s="36"/>
      <c r="C11" s="10" t="s">
        <v>75</v>
      </c>
      <c r="D11" s="12" t="s">
        <v>339</v>
      </c>
      <c r="E11" s="68">
        <v>0</v>
      </c>
      <c r="F11" s="68">
        <v>0</v>
      </c>
      <c r="G11" s="68">
        <v>0</v>
      </c>
      <c r="H11" s="68">
        <v>0</v>
      </c>
      <c r="I11" s="68">
        <v>0</v>
      </c>
      <c r="J11" s="70">
        <v>0</v>
      </c>
      <c r="K11" s="70">
        <v>0</v>
      </c>
      <c r="L11" s="70">
        <v>0</v>
      </c>
      <c r="M11" s="70">
        <v>0</v>
      </c>
      <c r="N11" s="70">
        <v>0</v>
      </c>
      <c r="O11" s="70">
        <v>0</v>
      </c>
      <c r="P11" s="70">
        <v>0</v>
      </c>
      <c r="Q11" s="70">
        <v>0</v>
      </c>
      <c r="R11" s="72"/>
      <c r="S11" s="72"/>
      <c r="T11" s="72"/>
      <c r="U11" s="72"/>
      <c r="V11" s="12" t="s">
        <v>336</v>
      </c>
      <c r="W11" s="72"/>
    </row>
    <row r="12" spans="2:23">
      <c r="B12" s="36"/>
      <c r="C12" s="10" t="s">
        <v>78</v>
      </c>
      <c r="D12" s="12" t="s">
        <v>340</v>
      </c>
      <c r="E12" s="68">
        <v>0</v>
      </c>
      <c r="F12" s="68">
        <v>0</v>
      </c>
      <c r="G12" s="68">
        <v>0</v>
      </c>
      <c r="H12" s="68">
        <v>0</v>
      </c>
      <c r="I12" s="68">
        <v>0</v>
      </c>
      <c r="J12" s="70">
        <v>0</v>
      </c>
      <c r="K12" s="70">
        <v>0</v>
      </c>
      <c r="L12" s="70">
        <v>0</v>
      </c>
      <c r="M12" s="70">
        <v>0</v>
      </c>
      <c r="N12" s="70">
        <v>0</v>
      </c>
      <c r="O12" s="70">
        <v>0</v>
      </c>
      <c r="P12" s="70">
        <v>0</v>
      </c>
      <c r="Q12" s="70">
        <v>0</v>
      </c>
      <c r="R12" s="72"/>
      <c r="S12" s="72"/>
      <c r="T12" s="72"/>
      <c r="U12" s="72"/>
      <c r="V12" s="12" t="s">
        <v>336</v>
      </c>
      <c r="W12" s="72"/>
    </row>
    <row r="13" spans="2:23">
      <c r="B13" s="36" t="s">
        <v>341</v>
      </c>
      <c r="C13" s="10" t="s">
        <v>167</v>
      </c>
      <c r="D13" s="12" t="s">
        <v>342</v>
      </c>
      <c r="E13" s="68">
        <v>0</v>
      </c>
      <c r="F13" s="68">
        <v>0</v>
      </c>
      <c r="G13" s="68">
        <v>0</v>
      </c>
      <c r="H13" s="68">
        <v>0</v>
      </c>
      <c r="I13" s="68">
        <v>0</v>
      </c>
      <c r="J13" s="70">
        <v>0</v>
      </c>
      <c r="K13" s="70">
        <v>0</v>
      </c>
      <c r="L13" s="70">
        <v>0</v>
      </c>
      <c r="M13" s="70">
        <v>0</v>
      </c>
      <c r="N13" s="70">
        <v>0</v>
      </c>
      <c r="O13" s="70">
        <v>0</v>
      </c>
      <c r="P13" s="70">
        <v>0</v>
      </c>
      <c r="Q13" s="70">
        <v>0</v>
      </c>
      <c r="R13" s="72"/>
      <c r="S13" s="72"/>
      <c r="T13" s="72"/>
      <c r="U13" s="72"/>
      <c r="V13" s="12" t="s">
        <v>336</v>
      </c>
      <c r="W13" s="72"/>
    </row>
    <row r="14" spans="2:23">
      <c r="B14" s="36"/>
      <c r="C14" s="10" t="s">
        <v>169</v>
      </c>
      <c r="D14" s="12" t="s">
        <v>343</v>
      </c>
      <c r="E14" s="68">
        <v>0</v>
      </c>
      <c r="F14" s="68">
        <v>0</v>
      </c>
      <c r="G14" s="68">
        <v>0</v>
      </c>
      <c r="H14" s="68">
        <v>0</v>
      </c>
      <c r="I14" s="68">
        <v>0</v>
      </c>
      <c r="J14" s="70">
        <v>0</v>
      </c>
      <c r="K14" s="70">
        <v>0</v>
      </c>
      <c r="L14" s="70">
        <v>0</v>
      </c>
      <c r="M14" s="70">
        <v>0</v>
      </c>
      <c r="N14" s="70">
        <v>0</v>
      </c>
      <c r="O14" s="70">
        <v>0</v>
      </c>
      <c r="P14" s="70">
        <v>0</v>
      </c>
      <c r="Q14" s="70">
        <v>0</v>
      </c>
      <c r="R14" s="72"/>
      <c r="S14" s="72"/>
      <c r="T14" s="72"/>
      <c r="U14" s="72"/>
      <c r="V14" s="12" t="s">
        <v>336</v>
      </c>
      <c r="W14" s="72"/>
    </row>
    <row r="15" spans="2:23">
      <c r="B15" s="36"/>
      <c r="C15" s="10" t="s">
        <v>171</v>
      </c>
      <c r="D15" s="12" t="s">
        <v>344</v>
      </c>
      <c r="E15" s="68">
        <v>0</v>
      </c>
      <c r="F15" s="68">
        <v>0</v>
      </c>
      <c r="G15" s="68">
        <v>0</v>
      </c>
      <c r="H15" s="68">
        <v>0</v>
      </c>
      <c r="I15" s="68">
        <v>0</v>
      </c>
      <c r="J15" s="70">
        <v>0</v>
      </c>
      <c r="K15" s="70">
        <v>0</v>
      </c>
      <c r="L15" s="70">
        <v>0</v>
      </c>
      <c r="M15" s="70">
        <v>0</v>
      </c>
      <c r="N15" s="70">
        <v>0</v>
      </c>
      <c r="O15" s="70">
        <v>0</v>
      </c>
      <c r="P15" s="70">
        <v>0</v>
      </c>
      <c r="Q15" s="70">
        <v>0</v>
      </c>
      <c r="R15" s="72"/>
      <c r="S15" s="72"/>
      <c r="T15" s="72"/>
      <c r="U15" s="72"/>
      <c r="V15" s="12" t="s">
        <v>336</v>
      </c>
      <c r="W15" s="72"/>
    </row>
    <row r="16" spans="2:23">
      <c r="B16" s="36"/>
      <c r="C16" s="10" t="s">
        <v>173</v>
      </c>
      <c r="D16" s="12" t="s">
        <v>345</v>
      </c>
      <c r="E16" s="68">
        <v>0</v>
      </c>
      <c r="F16" s="68">
        <v>0</v>
      </c>
      <c r="G16" s="68">
        <v>0</v>
      </c>
      <c r="H16" s="68">
        <v>0</v>
      </c>
      <c r="I16" s="68">
        <v>0</v>
      </c>
      <c r="J16" s="70">
        <v>0</v>
      </c>
      <c r="K16" s="70">
        <v>0</v>
      </c>
      <c r="L16" s="70">
        <v>0</v>
      </c>
      <c r="M16" s="70">
        <v>0</v>
      </c>
      <c r="N16" s="70">
        <v>0</v>
      </c>
      <c r="O16" s="70">
        <v>0</v>
      </c>
      <c r="P16" s="70">
        <v>0</v>
      </c>
      <c r="Q16" s="70">
        <v>0</v>
      </c>
      <c r="R16" s="72"/>
      <c r="S16" s="72"/>
      <c r="T16" s="72"/>
      <c r="U16" s="72"/>
      <c r="V16" s="12" t="s">
        <v>336</v>
      </c>
      <c r="W16" s="72"/>
    </row>
    <row r="17" spans="2:23">
      <c r="B17" s="36"/>
      <c r="C17" s="10" t="s">
        <v>346</v>
      </c>
      <c r="D17" s="12" t="s">
        <v>347</v>
      </c>
      <c r="E17" s="68">
        <v>0</v>
      </c>
      <c r="F17" s="68">
        <v>0</v>
      </c>
      <c r="G17" s="68">
        <v>0</v>
      </c>
      <c r="H17" s="68">
        <v>0</v>
      </c>
      <c r="I17" s="68">
        <v>0</v>
      </c>
      <c r="J17" s="70">
        <v>0</v>
      </c>
      <c r="K17" s="70">
        <v>0</v>
      </c>
      <c r="L17" s="70">
        <v>0</v>
      </c>
      <c r="M17" s="70">
        <v>0</v>
      </c>
      <c r="N17" s="70">
        <v>0</v>
      </c>
      <c r="O17" s="70">
        <v>0</v>
      </c>
      <c r="P17" s="70">
        <v>0</v>
      </c>
      <c r="Q17" s="70">
        <v>0</v>
      </c>
      <c r="R17" s="72"/>
      <c r="S17" s="72"/>
      <c r="T17" s="72"/>
      <c r="U17" s="72"/>
      <c r="V17" s="12" t="s">
        <v>336</v>
      </c>
      <c r="W17" s="72"/>
    </row>
    <row r="18" spans="2:23">
      <c r="B18" s="36" t="s">
        <v>348</v>
      </c>
      <c r="C18" s="10" t="s">
        <v>147</v>
      </c>
      <c r="D18" s="12" t="s">
        <v>349</v>
      </c>
      <c r="E18" s="68">
        <v>0</v>
      </c>
      <c r="F18" s="68">
        <v>0</v>
      </c>
      <c r="G18" s="68">
        <v>0</v>
      </c>
      <c r="H18" s="68">
        <v>0</v>
      </c>
      <c r="I18" s="68">
        <v>0</v>
      </c>
      <c r="J18" s="70">
        <v>0</v>
      </c>
      <c r="K18" s="70">
        <v>0</v>
      </c>
      <c r="L18" s="70">
        <v>0</v>
      </c>
      <c r="M18" s="70">
        <v>0</v>
      </c>
      <c r="N18" s="70">
        <v>0</v>
      </c>
      <c r="O18" s="70">
        <v>0</v>
      </c>
      <c r="P18" s="70">
        <v>0</v>
      </c>
      <c r="Q18" s="70">
        <v>0</v>
      </c>
      <c r="R18" s="72"/>
      <c r="S18" s="72"/>
      <c r="T18" s="72"/>
      <c r="U18" s="72"/>
      <c r="V18" s="12" t="s">
        <v>336</v>
      </c>
      <c r="W18" s="72"/>
    </row>
    <row r="19" spans="2:23">
      <c r="B19" s="36"/>
      <c r="C19" s="10" t="s">
        <v>150</v>
      </c>
      <c r="D19" s="12" t="s">
        <v>350</v>
      </c>
      <c r="E19" s="68">
        <v>0</v>
      </c>
      <c r="F19" s="68">
        <v>0</v>
      </c>
      <c r="G19" s="68">
        <v>0</v>
      </c>
      <c r="H19" s="68">
        <v>0</v>
      </c>
      <c r="I19" s="68">
        <v>0</v>
      </c>
      <c r="J19" s="70">
        <v>0</v>
      </c>
      <c r="K19" s="70">
        <v>0</v>
      </c>
      <c r="L19" s="70">
        <v>0</v>
      </c>
      <c r="M19" s="70">
        <v>0</v>
      </c>
      <c r="N19" s="70">
        <v>0</v>
      </c>
      <c r="O19" s="70">
        <v>0</v>
      </c>
      <c r="P19" s="70">
        <v>0</v>
      </c>
      <c r="Q19" s="70">
        <v>0</v>
      </c>
      <c r="R19" s="72"/>
      <c r="S19" s="72"/>
      <c r="T19" s="72"/>
      <c r="U19" s="72"/>
      <c r="V19" s="12" t="s">
        <v>336</v>
      </c>
      <c r="W19" s="72"/>
    </row>
    <row r="20" spans="2:23">
      <c r="B20" s="36"/>
      <c r="C20" s="10" t="s">
        <v>153</v>
      </c>
      <c r="D20" s="12" t="s">
        <v>351</v>
      </c>
      <c r="E20" s="68">
        <v>0</v>
      </c>
      <c r="F20" s="68">
        <v>0</v>
      </c>
      <c r="G20" s="68">
        <v>0</v>
      </c>
      <c r="H20" s="68">
        <v>0</v>
      </c>
      <c r="I20" s="68">
        <v>0</v>
      </c>
      <c r="J20" s="70">
        <v>0</v>
      </c>
      <c r="K20" s="70">
        <v>0</v>
      </c>
      <c r="L20" s="70">
        <v>0</v>
      </c>
      <c r="M20" s="70">
        <v>0</v>
      </c>
      <c r="N20" s="70">
        <v>0</v>
      </c>
      <c r="O20" s="70">
        <v>0</v>
      </c>
      <c r="P20" s="70">
        <v>0</v>
      </c>
      <c r="Q20" s="70">
        <v>0</v>
      </c>
      <c r="R20" s="72"/>
      <c r="S20" s="72"/>
      <c r="T20" s="72"/>
      <c r="U20" s="72"/>
      <c r="V20" s="12" t="s">
        <v>336</v>
      </c>
      <c r="W20" s="72"/>
    </row>
    <row r="21" spans="2:23">
      <c r="B21" s="36"/>
      <c r="C21" s="10" t="s">
        <v>352</v>
      </c>
      <c r="D21" s="12" t="s">
        <v>353</v>
      </c>
      <c r="E21" s="68">
        <v>0</v>
      </c>
      <c r="F21" s="68">
        <v>0</v>
      </c>
      <c r="G21" s="68">
        <v>0</v>
      </c>
      <c r="H21" s="68">
        <v>0</v>
      </c>
      <c r="I21" s="68">
        <v>0</v>
      </c>
      <c r="J21" s="70">
        <v>0</v>
      </c>
      <c r="K21" s="70">
        <v>0</v>
      </c>
      <c r="L21" s="70">
        <v>0</v>
      </c>
      <c r="M21" s="70">
        <v>0</v>
      </c>
      <c r="N21" s="70">
        <v>0</v>
      </c>
      <c r="O21" s="70">
        <v>0</v>
      </c>
      <c r="P21" s="70">
        <v>0</v>
      </c>
      <c r="Q21" s="70">
        <v>0</v>
      </c>
      <c r="R21" s="72"/>
      <c r="S21" s="72"/>
      <c r="T21" s="72"/>
      <c r="U21" s="72"/>
      <c r="V21" s="12" t="s">
        <v>336</v>
      </c>
      <c r="W21" s="72"/>
    </row>
    <row r="22" spans="2:23">
      <c r="B22" s="36"/>
      <c r="C22" s="10" t="s">
        <v>354</v>
      </c>
      <c r="D22" s="12" t="s">
        <v>355</v>
      </c>
      <c r="E22" s="68">
        <v>0</v>
      </c>
      <c r="F22" s="68">
        <v>0</v>
      </c>
      <c r="G22" s="68">
        <v>0</v>
      </c>
      <c r="H22" s="68">
        <v>0</v>
      </c>
      <c r="I22" s="68">
        <v>0</v>
      </c>
      <c r="J22" s="70">
        <v>0</v>
      </c>
      <c r="K22" s="70">
        <v>0</v>
      </c>
      <c r="L22" s="70">
        <v>0</v>
      </c>
      <c r="M22" s="70">
        <v>0</v>
      </c>
      <c r="N22" s="70">
        <v>0</v>
      </c>
      <c r="O22" s="70">
        <v>0</v>
      </c>
      <c r="P22" s="70">
        <v>0</v>
      </c>
      <c r="Q22" s="70">
        <v>0</v>
      </c>
      <c r="R22" s="72"/>
      <c r="S22" s="72"/>
      <c r="T22" s="72"/>
      <c r="U22" s="72"/>
      <c r="V22" s="12" t="s">
        <v>336</v>
      </c>
      <c r="W22" s="72"/>
    </row>
  </sheetData>
  <dataValidations count="1">
    <dataValidation type="custom" operator="greaterThanOrEqual" allowBlank="1" showInputMessage="1" showErrorMessage="1" error="This cell only accepts a number of &quot;NA&quot;_x000a_" sqref="E8:U22" xr:uid="{00000000-0002-0000-0400-000000000000}">
      <formula1>OR(AND(ISNUMBER(E8), E8&gt;=0), E8 ="NA")</formula1>
    </dataValidation>
  </dataValidations>
  <pageMargins left="0.7" right="0.7" top="0.75" bottom="0.75" header="0.3" footer="0.3"/>
  <pageSetup paperSize="5"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W22"/>
  <sheetViews>
    <sheetView view="pageBreakPreview" zoomScale="60" zoomScaleNormal="100" zoomScalePageLayoutView="70" workbookViewId="0">
      <selection activeCell="C5" sqref="C5"/>
    </sheetView>
  </sheetViews>
  <sheetFormatPr defaultColWidth="9.140625" defaultRowHeight="15" outlineLevelCol="1"/>
  <cols>
    <col min="1" max="1" width="5.5703125" style="8" customWidth="1"/>
    <col min="2" max="2" width="37.140625" style="1" customWidth="1"/>
    <col min="3" max="3" width="11.140625" style="8" bestFit="1" customWidth="1"/>
    <col min="4" max="4" width="65.7109375" style="8" customWidth="1"/>
    <col min="5" max="8" width="9.42578125" style="8" customWidth="1"/>
    <col min="9" max="9" width="10.140625" style="8" customWidth="1"/>
    <col min="10" max="12" width="9.140625" style="8"/>
    <col min="13" max="14" width="9.140625" style="8" customWidth="1"/>
    <col min="15" max="21" width="9.140625" style="8" customWidth="1" outlineLevel="1"/>
    <col min="22" max="22" width="59.5703125" style="1" bestFit="1" customWidth="1"/>
    <col min="23" max="23" width="52.28515625" style="8" customWidth="1"/>
    <col min="24" max="16384" width="9.140625" style="8"/>
  </cols>
  <sheetData>
    <row r="1" spans="2:23" ht="15.75" thickBot="1"/>
    <row r="2" spans="2:23">
      <c r="B2" s="14" t="s">
        <v>48</v>
      </c>
      <c r="C2" s="17" t="str">
        <f>IF('Quarterly Submission Guide'!$D$20 = "", "",'Quarterly Submission Guide'!$D$20)</f>
        <v>Bear Valley Electric Service, Inc.</v>
      </c>
    </row>
    <row r="3" spans="2:23">
      <c r="B3" s="15" t="s">
        <v>56</v>
      </c>
      <c r="C3" s="13">
        <v>5</v>
      </c>
    </row>
    <row r="4" spans="2:23" ht="15.75" thickBot="1">
      <c r="B4" s="16" t="s">
        <v>54</v>
      </c>
      <c r="C4" s="28">
        <v>44578</v>
      </c>
    </row>
    <row r="5" spans="2:23">
      <c r="O5" s="55" t="s">
        <v>58</v>
      </c>
    </row>
    <row r="6" spans="2:23" ht="18" customHeight="1">
      <c r="B6" s="3" t="s">
        <v>356</v>
      </c>
      <c r="C6" s="2"/>
      <c r="D6" s="2"/>
      <c r="E6" s="2"/>
      <c r="F6" s="2"/>
      <c r="G6" s="2"/>
      <c r="H6" s="2"/>
      <c r="I6" s="2"/>
      <c r="J6" s="4">
        <v>1</v>
      </c>
      <c r="K6" s="4">
        <v>2</v>
      </c>
      <c r="L6" s="4">
        <v>3</v>
      </c>
      <c r="M6" s="4">
        <v>4</v>
      </c>
      <c r="N6" s="4">
        <v>1</v>
      </c>
      <c r="O6" s="4">
        <v>2</v>
      </c>
      <c r="P6" s="4">
        <v>3</v>
      </c>
      <c r="Q6" s="4">
        <v>4</v>
      </c>
      <c r="R6" s="4">
        <v>1</v>
      </c>
      <c r="S6" s="4">
        <v>2</v>
      </c>
      <c r="T6" s="4">
        <v>3</v>
      </c>
      <c r="U6" s="4">
        <v>4</v>
      </c>
      <c r="V6" s="7"/>
      <c r="W6" s="2"/>
    </row>
    <row r="7" spans="2:23">
      <c r="B7" s="5" t="s">
        <v>60</v>
      </c>
      <c r="C7" s="6" t="s">
        <v>61</v>
      </c>
      <c r="D7" s="6" t="s">
        <v>157</v>
      </c>
      <c r="E7" s="6">
        <v>2015</v>
      </c>
      <c r="F7" s="6">
        <v>2016</v>
      </c>
      <c r="G7" s="6">
        <v>2017</v>
      </c>
      <c r="H7" s="6">
        <v>2018</v>
      </c>
      <c r="I7" s="6">
        <v>2019</v>
      </c>
      <c r="J7" s="6">
        <v>2020</v>
      </c>
      <c r="K7" s="6">
        <v>2020</v>
      </c>
      <c r="L7" s="6">
        <v>2020</v>
      </c>
      <c r="M7" s="6">
        <v>2020</v>
      </c>
      <c r="N7" s="6">
        <v>2021</v>
      </c>
      <c r="O7" s="6">
        <v>2021</v>
      </c>
      <c r="P7" s="6">
        <v>2021</v>
      </c>
      <c r="Q7" s="6">
        <v>2021</v>
      </c>
      <c r="R7" s="6">
        <v>2022</v>
      </c>
      <c r="S7" s="6">
        <v>2022</v>
      </c>
      <c r="T7" s="6">
        <v>2022</v>
      </c>
      <c r="U7" s="6">
        <v>2022</v>
      </c>
      <c r="V7" s="5" t="s">
        <v>63</v>
      </c>
      <c r="W7" s="6" t="s">
        <v>64</v>
      </c>
    </row>
    <row r="8" spans="2:23">
      <c r="B8" s="35" t="s">
        <v>357</v>
      </c>
      <c r="C8" s="9" t="s">
        <v>66</v>
      </c>
      <c r="D8" s="12" t="s">
        <v>358</v>
      </c>
      <c r="E8" s="66">
        <v>0</v>
      </c>
      <c r="F8" s="66">
        <v>0</v>
      </c>
      <c r="G8" s="66">
        <v>0</v>
      </c>
      <c r="H8" s="66">
        <v>0</v>
      </c>
      <c r="I8" s="66">
        <v>0</v>
      </c>
      <c r="J8" s="69">
        <v>0</v>
      </c>
      <c r="K8" s="69">
        <v>0</v>
      </c>
      <c r="L8" s="69">
        <v>0</v>
      </c>
      <c r="M8" s="69">
        <v>0</v>
      </c>
      <c r="N8" s="70">
        <v>0</v>
      </c>
      <c r="O8" s="70">
        <v>0</v>
      </c>
      <c r="P8" s="70">
        <v>0</v>
      </c>
      <c r="Q8" s="70">
        <v>0</v>
      </c>
      <c r="R8" s="71"/>
      <c r="S8" s="71"/>
      <c r="T8" s="71"/>
      <c r="U8" s="71"/>
      <c r="V8" s="11" t="s">
        <v>359</v>
      </c>
      <c r="W8" s="71"/>
    </row>
    <row r="9" spans="2:23">
      <c r="B9" s="36"/>
      <c r="C9" s="10" t="s">
        <v>69</v>
      </c>
      <c r="D9" s="12" t="s">
        <v>360</v>
      </c>
      <c r="E9" s="68">
        <v>0</v>
      </c>
      <c r="F9" s="68">
        <v>0</v>
      </c>
      <c r="G9" s="68">
        <v>0</v>
      </c>
      <c r="H9" s="68">
        <v>0</v>
      </c>
      <c r="I9" s="68">
        <v>0</v>
      </c>
      <c r="J9" s="70">
        <v>0</v>
      </c>
      <c r="K9" s="70">
        <v>0</v>
      </c>
      <c r="L9" s="70">
        <v>0</v>
      </c>
      <c r="M9" s="70">
        <v>0</v>
      </c>
      <c r="N9" s="70">
        <v>0</v>
      </c>
      <c r="O9" s="70">
        <v>0</v>
      </c>
      <c r="P9" s="70">
        <v>0</v>
      </c>
      <c r="Q9" s="70">
        <v>0</v>
      </c>
      <c r="R9" s="72"/>
      <c r="S9" s="72"/>
      <c r="T9" s="72"/>
      <c r="U9" s="72"/>
      <c r="V9" s="12" t="s">
        <v>359</v>
      </c>
      <c r="W9" s="72"/>
    </row>
    <row r="10" spans="2:23">
      <c r="B10" s="36"/>
      <c r="C10" s="10" t="s">
        <v>73</v>
      </c>
      <c r="D10" s="12" t="s">
        <v>361</v>
      </c>
      <c r="E10" s="68">
        <v>0</v>
      </c>
      <c r="F10" s="68">
        <v>0</v>
      </c>
      <c r="G10" s="68">
        <v>0</v>
      </c>
      <c r="H10" s="68">
        <v>0</v>
      </c>
      <c r="I10" s="68">
        <v>0</v>
      </c>
      <c r="J10" s="70">
        <v>0</v>
      </c>
      <c r="K10" s="70">
        <v>0</v>
      </c>
      <c r="L10" s="70">
        <v>0</v>
      </c>
      <c r="M10" s="70">
        <v>0</v>
      </c>
      <c r="N10" s="70">
        <v>0</v>
      </c>
      <c r="O10" s="70">
        <v>0</v>
      </c>
      <c r="P10" s="70">
        <v>0</v>
      </c>
      <c r="Q10" s="70">
        <v>0</v>
      </c>
      <c r="R10" s="72"/>
      <c r="S10" s="72"/>
      <c r="T10" s="72"/>
      <c r="U10" s="72"/>
      <c r="V10" s="12" t="s">
        <v>359</v>
      </c>
      <c r="W10" s="72"/>
    </row>
    <row r="11" spans="2:23">
      <c r="B11" s="36"/>
      <c r="C11" s="10" t="s">
        <v>75</v>
      </c>
      <c r="D11" s="12" t="s">
        <v>362</v>
      </c>
      <c r="E11" s="68">
        <v>0</v>
      </c>
      <c r="F11" s="68">
        <v>0</v>
      </c>
      <c r="G11" s="68">
        <v>0</v>
      </c>
      <c r="H11" s="68">
        <v>0</v>
      </c>
      <c r="I11" s="68">
        <v>0</v>
      </c>
      <c r="J11" s="70">
        <v>0</v>
      </c>
      <c r="K11" s="70">
        <v>0</v>
      </c>
      <c r="L11" s="70">
        <v>0</v>
      </c>
      <c r="M11" s="70">
        <v>0</v>
      </c>
      <c r="N11" s="70">
        <v>0</v>
      </c>
      <c r="O11" s="70">
        <v>0</v>
      </c>
      <c r="P11" s="70">
        <v>0</v>
      </c>
      <c r="Q11" s="70">
        <v>0</v>
      </c>
      <c r="R11" s="72"/>
      <c r="S11" s="72"/>
      <c r="T11" s="72"/>
      <c r="U11" s="72"/>
      <c r="V11" s="12" t="s">
        <v>359</v>
      </c>
      <c r="W11" s="72"/>
    </row>
    <row r="12" spans="2:23">
      <c r="B12" s="36"/>
      <c r="C12" s="10" t="s">
        <v>78</v>
      </c>
      <c r="D12" s="12" t="s">
        <v>363</v>
      </c>
      <c r="E12" s="68">
        <v>0</v>
      </c>
      <c r="F12" s="68">
        <v>0</v>
      </c>
      <c r="G12" s="68">
        <v>0</v>
      </c>
      <c r="H12" s="68">
        <v>0</v>
      </c>
      <c r="I12" s="68">
        <v>0</v>
      </c>
      <c r="J12" s="70">
        <v>0</v>
      </c>
      <c r="K12" s="70">
        <v>0</v>
      </c>
      <c r="L12" s="70">
        <v>0</v>
      </c>
      <c r="M12" s="70">
        <v>0</v>
      </c>
      <c r="N12" s="70">
        <v>0</v>
      </c>
      <c r="O12" s="70">
        <v>0</v>
      </c>
      <c r="P12" s="70">
        <v>0</v>
      </c>
      <c r="Q12" s="70">
        <v>0</v>
      </c>
      <c r="R12" s="72"/>
      <c r="S12" s="72"/>
      <c r="T12" s="72"/>
      <c r="U12" s="72"/>
      <c r="V12" s="12" t="s">
        <v>359</v>
      </c>
      <c r="W12" s="72"/>
    </row>
    <row r="13" spans="2:23">
      <c r="B13" s="36" t="s">
        <v>364</v>
      </c>
      <c r="C13" s="10" t="s">
        <v>167</v>
      </c>
      <c r="D13" s="12" t="s">
        <v>365</v>
      </c>
      <c r="E13" s="68">
        <v>0</v>
      </c>
      <c r="F13" s="68">
        <v>0</v>
      </c>
      <c r="G13" s="68">
        <v>0</v>
      </c>
      <c r="H13" s="68">
        <v>0</v>
      </c>
      <c r="I13" s="68">
        <v>0</v>
      </c>
      <c r="J13" s="70">
        <v>0</v>
      </c>
      <c r="K13" s="70">
        <v>0</v>
      </c>
      <c r="L13" s="70">
        <v>0</v>
      </c>
      <c r="M13" s="70">
        <v>0</v>
      </c>
      <c r="N13" s="70">
        <v>0</v>
      </c>
      <c r="O13" s="70">
        <v>0</v>
      </c>
      <c r="P13" s="70">
        <v>0</v>
      </c>
      <c r="Q13" s="70">
        <v>0</v>
      </c>
      <c r="R13" s="72"/>
      <c r="S13" s="72"/>
      <c r="T13" s="72"/>
      <c r="U13" s="72"/>
      <c r="V13" s="12" t="s">
        <v>359</v>
      </c>
      <c r="W13" s="72"/>
    </row>
    <row r="14" spans="2:23" ht="75">
      <c r="B14" s="36"/>
      <c r="C14" s="10" t="s">
        <v>169</v>
      </c>
      <c r="D14" s="12" t="s">
        <v>366</v>
      </c>
      <c r="E14" s="68">
        <v>0</v>
      </c>
      <c r="F14" s="68">
        <v>0</v>
      </c>
      <c r="G14" s="68">
        <v>0</v>
      </c>
      <c r="H14" s="68">
        <v>1</v>
      </c>
      <c r="I14" s="68">
        <v>0</v>
      </c>
      <c r="J14" s="70">
        <v>0</v>
      </c>
      <c r="K14" s="70">
        <v>0</v>
      </c>
      <c r="L14" s="70">
        <v>0</v>
      </c>
      <c r="M14" s="70">
        <v>0</v>
      </c>
      <c r="N14" s="70">
        <v>0</v>
      </c>
      <c r="O14" s="70">
        <v>0</v>
      </c>
      <c r="P14" s="70">
        <v>0</v>
      </c>
      <c r="Q14" s="70">
        <v>0</v>
      </c>
      <c r="R14" s="72"/>
      <c r="S14" s="72"/>
      <c r="T14" s="72"/>
      <c r="U14" s="72"/>
      <c r="V14" s="12" t="s">
        <v>359</v>
      </c>
      <c r="W14" s="78" t="s">
        <v>229</v>
      </c>
    </row>
    <row r="15" spans="2:23">
      <c r="B15" s="36"/>
      <c r="C15" s="10" t="s">
        <v>171</v>
      </c>
      <c r="D15" s="12" t="s">
        <v>367</v>
      </c>
      <c r="E15" s="68">
        <v>0</v>
      </c>
      <c r="F15" s="68">
        <v>0</v>
      </c>
      <c r="G15" s="68">
        <v>0</v>
      </c>
      <c r="H15" s="68">
        <v>0</v>
      </c>
      <c r="I15" s="68">
        <v>0</v>
      </c>
      <c r="J15" s="70">
        <v>0</v>
      </c>
      <c r="K15" s="70">
        <v>0</v>
      </c>
      <c r="L15" s="70">
        <v>0</v>
      </c>
      <c r="M15" s="70">
        <v>0</v>
      </c>
      <c r="N15" s="70">
        <v>0</v>
      </c>
      <c r="O15" s="70">
        <v>0</v>
      </c>
      <c r="P15" s="70">
        <v>0</v>
      </c>
      <c r="Q15" s="70">
        <v>0</v>
      </c>
      <c r="R15" s="72"/>
      <c r="S15" s="72"/>
      <c r="T15" s="72"/>
      <c r="U15" s="72"/>
      <c r="V15" s="12" t="s">
        <v>359</v>
      </c>
      <c r="W15" s="72"/>
    </row>
    <row r="16" spans="2:23">
      <c r="B16" s="36"/>
      <c r="C16" s="10" t="s">
        <v>173</v>
      </c>
      <c r="D16" s="12" t="s">
        <v>368</v>
      </c>
      <c r="E16" s="68">
        <v>0</v>
      </c>
      <c r="F16" s="68">
        <v>0</v>
      </c>
      <c r="G16" s="68">
        <v>0</v>
      </c>
      <c r="H16" s="68">
        <v>0</v>
      </c>
      <c r="I16" s="68">
        <v>0</v>
      </c>
      <c r="J16" s="70">
        <v>0</v>
      </c>
      <c r="K16" s="70">
        <v>0</v>
      </c>
      <c r="L16" s="70">
        <v>0</v>
      </c>
      <c r="M16" s="70">
        <v>0</v>
      </c>
      <c r="N16" s="70">
        <v>0</v>
      </c>
      <c r="O16" s="70">
        <v>0</v>
      </c>
      <c r="P16" s="70">
        <v>0</v>
      </c>
      <c r="Q16" s="70">
        <v>0</v>
      </c>
      <c r="R16" s="72"/>
      <c r="S16" s="72"/>
      <c r="T16" s="72"/>
      <c r="U16" s="72"/>
      <c r="V16" s="12" t="s">
        <v>359</v>
      </c>
      <c r="W16" s="72"/>
    </row>
    <row r="17" spans="2:23">
      <c r="B17" s="36"/>
      <c r="C17" s="10" t="s">
        <v>346</v>
      </c>
      <c r="D17" s="12" t="s">
        <v>369</v>
      </c>
      <c r="E17" s="68">
        <v>0</v>
      </c>
      <c r="F17" s="68">
        <v>0</v>
      </c>
      <c r="G17" s="68">
        <v>0</v>
      </c>
      <c r="H17" s="68">
        <v>0</v>
      </c>
      <c r="I17" s="68">
        <v>0</v>
      </c>
      <c r="J17" s="70">
        <v>0</v>
      </c>
      <c r="K17" s="70">
        <v>0</v>
      </c>
      <c r="L17" s="70">
        <v>0</v>
      </c>
      <c r="M17" s="70">
        <v>0</v>
      </c>
      <c r="N17" s="70">
        <v>0</v>
      </c>
      <c r="O17" s="70">
        <v>0</v>
      </c>
      <c r="P17" s="70">
        <v>0</v>
      </c>
      <c r="Q17" s="70">
        <v>0</v>
      </c>
      <c r="R17" s="72"/>
      <c r="S17" s="72"/>
      <c r="T17" s="72"/>
      <c r="U17" s="72"/>
      <c r="V17" s="12" t="s">
        <v>359</v>
      </c>
      <c r="W17" s="72"/>
    </row>
    <row r="18" spans="2:23">
      <c r="B18" s="36" t="s">
        <v>370</v>
      </c>
      <c r="C18" s="10" t="s">
        <v>147</v>
      </c>
      <c r="D18" s="12" t="s">
        <v>371</v>
      </c>
      <c r="E18" s="68">
        <v>0</v>
      </c>
      <c r="F18" s="68">
        <v>0</v>
      </c>
      <c r="G18" s="68">
        <v>0</v>
      </c>
      <c r="H18" s="68">
        <v>0</v>
      </c>
      <c r="I18" s="68">
        <v>0</v>
      </c>
      <c r="J18" s="70">
        <v>0</v>
      </c>
      <c r="K18" s="70">
        <v>0</v>
      </c>
      <c r="L18" s="70">
        <v>0</v>
      </c>
      <c r="M18" s="70">
        <v>0</v>
      </c>
      <c r="N18" s="70">
        <v>0</v>
      </c>
      <c r="O18" s="70">
        <v>0</v>
      </c>
      <c r="P18" s="70">
        <v>0</v>
      </c>
      <c r="Q18" s="70">
        <v>0</v>
      </c>
      <c r="R18" s="72"/>
      <c r="S18" s="72"/>
      <c r="T18" s="72"/>
      <c r="U18" s="72"/>
      <c r="V18" s="12" t="s">
        <v>359</v>
      </c>
      <c r="W18" s="72"/>
    </row>
    <row r="19" spans="2:23">
      <c r="B19" s="36"/>
      <c r="C19" s="10" t="s">
        <v>150</v>
      </c>
      <c r="D19" s="12" t="s">
        <v>372</v>
      </c>
      <c r="E19" s="68">
        <v>0</v>
      </c>
      <c r="F19" s="68">
        <v>0</v>
      </c>
      <c r="G19" s="68">
        <v>0</v>
      </c>
      <c r="H19" s="68">
        <v>0</v>
      </c>
      <c r="I19" s="68">
        <v>0</v>
      </c>
      <c r="J19" s="70">
        <v>0</v>
      </c>
      <c r="K19" s="70">
        <v>0</v>
      </c>
      <c r="L19" s="70">
        <v>0</v>
      </c>
      <c r="M19" s="70">
        <v>0</v>
      </c>
      <c r="N19" s="70">
        <v>0</v>
      </c>
      <c r="O19" s="70">
        <v>0</v>
      </c>
      <c r="P19" s="70">
        <v>0</v>
      </c>
      <c r="Q19" s="70">
        <v>0</v>
      </c>
      <c r="R19" s="72"/>
      <c r="S19" s="72"/>
      <c r="T19" s="72"/>
      <c r="U19" s="72"/>
      <c r="V19" s="12" t="s">
        <v>359</v>
      </c>
      <c r="W19" s="72"/>
    </row>
    <row r="20" spans="2:23">
      <c r="B20" s="36"/>
      <c r="C20" s="10" t="s">
        <v>153</v>
      </c>
      <c r="D20" s="12" t="s">
        <v>373</v>
      </c>
      <c r="E20" s="68">
        <v>0</v>
      </c>
      <c r="F20" s="68">
        <v>0</v>
      </c>
      <c r="G20" s="68">
        <v>0</v>
      </c>
      <c r="H20" s="68">
        <v>0</v>
      </c>
      <c r="I20" s="68">
        <v>0</v>
      </c>
      <c r="J20" s="70">
        <v>0</v>
      </c>
      <c r="K20" s="70">
        <v>0</v>
      </c>
      <c r="L20" s="70">
        <v>0</v>
      </c>
      <c r="M20" s="70">
        <v>0</v>
      </c>
      <c r="N20" s="70">
        <v>0</v>
      </c>
      <c r="O20" s="70">
        <v>0</v>
      </c>
      <c r="P20" s="70">
        <v>0</v>
      </c>
      <c r="Q20" s="70">
        <v>0</v>
      </c>
      <c r="R20" s="72"/>
      <c r="S20" s="72"/>
      <c r="T20" s="72"/>
      <c r="U20" s="72"/>
      <c r="V20" s="12" t="s">
        <v>359</v>
      </c>
      <c r="W20" s="72"/>
    </row>
    <row r="21" spans="2:23">
      <c r="B21" s="36"/>
      <c r="C21" s="10" t="s">
        <v>352</v>
      </c>
      <c r="D21" s="12" t="s">
        <v>374</v>
      </c>
      <c r="E21" s="68">
        <v>0</v>
      </c>
      <c r="F21" s="68">
        <v>0</v>
      </c>
      <c r="G21" s="68">
        <v>0</v>
      </c>
      <c r="H21" s="68">
        <v>0</v>
      </c>
      <c r="I21" s="68">
        <v>0</v>
      </c>
      <c r="J21" s="70">
        <v>0</v>
      </c>
      <c r="K21" s="70">
        <v>0</v>
      </c>
      <c r="L21" s="70">
        <v>0</v>
      </c>
      <c r="M21" s="70">
        <v>0</v>
      </c>
      <c r="N21" s="70">
        <v>0</v>
      </c>
      <c r="O21" s="70">
        <v>0</v>
      </c>
      <c r="P21" s="70">
        <v>0</v>
      </c>
      <c r="Q21" s="70">
        <v>0</v>
      </c>
      <c r="R21" s="72"/>
      <c r="S21" s="72"/>
      <c r="T21" s="72"/>
      <c r="U21" s="72"/>
      <c r="V21" s="12" t="s">
        <v>359</v>
      </c>
      <c r="W21" s="72"/>
    </row>
    <row r="22" spans="2:23">
      <c r="B22" s="36"/>
      <c r="C22" s="10" t="s">
        <v>354</v>
      </c>
      <c r="D22" s="12" t="s">
        <v>375</v>
      </c>
      <c r="E22" s="68">
        <v>0</v>
      </c>
      <c r="F22" s="68">
        <v>0</v>
      </c>
      <c r="G22" s="68">
        <v>0</v>
      </c>
      <c r="H22" s="68">
        <v>0</v>
      </c>
      <c r="I22" s="68">
        <v>0</v>
      </c>
      <c r="J22" s="70">
        <v>0</v>
      </c>
      <c r="K22" s="70">
        <v>0</v>
      </c>
      <c r="L22" s="70">
        <v>0</v>
      </c>
      <c r="M22" s="70">
        <v>0</v>
      </c>
      <c r="N22" s="70">
        <v>0</v>
      </c>
      <c r="O22" s="70">
        <v>0</v>
      </c>
      <c r="P22" s="70">
        <v>0</v>
      </c>
      <c r="Q22" s="70">
        <v>0</v>
      </c>
      <c r="R22" s="72"/>
      <c r="S22" s="72"/>
      <c r="T22" s="72"/>
      <c r="U22" s="72"/>
      <c r="V22" s="12" t="s">
        <v>359</v>
      </c>
      <c r="W22" s="72"/>
    </row>
  </sheetData>
  <dataValidations count="1">
    <dataValidation type="custom" operator="greaterThanOrEqual" allowBlank="1" showInputMessage="1" showErrorMessage="1" error="This cell only accepts a number of &quot;NA&quot;_x000a_" sqref="E8:U22" xr:uid="{00000000-0002-0000-0500-000000000000}">
      <formula1>OR(AND(ISNUMBER(E8), E8&gt;=0), E8 ="NA")</formula1>
    </dataValidation>
  </dataValidations>
  <pageMargins left="0.7" right="0.7" top="0.75" bottom="0.75" header="0.3" footer="0.3"/>
  <pageSetup paperSize="5"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64"/>
  <sheetViews>
    <sheetView view="pageBreakPreview" zoomScale="90" zoomScaleNormal="100" zoomScaleSheetLayoutView="90" zoomScalePageLayoutView="85" workbookViewId="0">
      <selection activeCell="C4" sqref="C4"/>
    </sheetView>
  </sheetViews>
  <sheetFormatPr defaultColWidth="9.140625" defaultRowHeight="15" outlineLevelCol="1"/>
  <cols>
    <col min="1" max="1" width="5.5703125" style="8" customWidth="1"/>
    <col min="2" max="2" width="37.140625" style="1" customWidth="1"/>
    <col min="3" max="3" width="11.140625" style="8" bestFit="1" customWidth="1"/>
    <col min="4" max="4" width="65.7109375" style="8" customWidth="1"/>
    <col min="5" max="8" width="9.42578125" style="8" customWidth="1"/>
    <col min="9" max="9" width="10.140625" style="8" customWidth="1"/>
    <col min="10" max="10" width="10.5703125" style="8" bestFit="1" customWidth="1"/>
    <col min="11" max="12" width="9.140625" style="8"/>
    <col min="13" max="14" width="9.140625" style="8" customWidth="1"/>
    <col min="15" max="21" width="9.140625" style="8" customWidth="1" outlineLevel="1"/>
    <col min="22" max="22" width="66.140625" style="1" customWidth="1"/>
    <col min="23" max="23" width="52.28515625" style="8" customWidth="1"/>
    <col min="24" max="16384" width="9.140625" style="8"/>
  </cols>
  <sheetData>
    <row r="1" spans="2:23" ht="15.75" thickBot="1"/>
    <row r="2" spans="2:23">
      <c r="B2" s="14" t="s">
        <v>48</v>
      </c>
      <c r="C2" s="17" t="str">
        <f>IF('Quarterly Submission Guide'!$D$20 = "", "",'Quarterly Submission Guide'!$D$20)</f>
        <v>Bear Valley Electric Service, Inc.</v>
      </c>
    </row>
    <row r="3" spans="2:23">
      <c r="B3" s="15" t="s">
        <v>56</v>
      </c>
      <c r="C3" s="13">
        <v>6</v>
      </c>
    </row>
    <row r="4" spans="2:23" ht="15.75" thickBot="1">
      <c r="B4" s="16" t="s">
        <v>54</v>
      </c>
      <c r="C4" s="28">
        <v>44586</v>
      </c>
    </row>
    <row r="5" spans="2:23">
      <c r="O5" s="55" t="s">
        <v>58</v>
      </c>
    </row>
    <row r="6" spans="2:23" ht="18" customHeight="1">
      <c r="B6" s="3" t="s">
        <v>376</v>
      </c>
      <c r="C6" s="2"/>
      <c r="D6" s="2"/>
      <c r="E6" s="2"/>
      <c r="F6" s="2"/>
      <c r="G6" s="2"/>
      <c r="H6" s="2"/>
      <c r="I6" s="2"/>
      <c r="J6" s="4">
        <v>1</v>
      </c>
      <c r="K6" s="4">
        <v>2</v>
      </c>
      <c r="L6" s="4">
        <v>3</v>
      </c>
      <c r="M6" s="4">
        <v>4</v>
      </c>
      <c r="N6" s="4">
        <v>1</v>
      </c>
      <c r="O6" s="4">
        <v>2</v>
      </c>
      <c r="P6" s="4">
        <v>3</v>
      </c>
      <c r="Q6" s="4">
        <v>4</v>
      </c>
      <c r="R6" s="4">
        <v>1</v>
      </c>
      <c r="S6" s="4">
        <v>2</v>
      </c>
      <c r="T6" s="4">
        <v>3</v>
      </c>
      <c r="U6" s="4">
        <v>4</v>
      </c>
      <c r="V6" s="7"/>
      <c r="W6" s="2"/>
    </row>
    <row r="7" spans="2:23">
      <c r="B7" s="5" t="s">
        <v>60</v>
      </c>
      <c r="C7" s="6" t="s">
        <v>61</v>
      </c>
      <c r="D7" s="6" t="s">
        <v>157</v>
      </c>
      <c r="E7" s="6">
        <v>2015</v>
      </c>
      <c r="F7" s="6">
        <v>2016</v>
      </c>
      <c r="G7" s="6">
        <v>2017</v>
      </c>
      <c r="H7" s="6">
        <v>2018</v>
      </c>
      <c r="I7" s="6">
        <v>2019</v>
      </c>
      <c r="J7" s="6">
        <v>2020</v>
      </c>
      <c r="K7" s="6">
        <v>2020</v>
      </c>
      <c r="L7" s="6">
        <v>2020</v>
      </c>
      <c r="M7" s="6">
        <v>2020</v>
      </c>
      <c r="N7" s="6">
        <v>2021</v>
      </c>
      <c r="O7" s="6">
        <v>2021</v>
      </c>
      <c r="P7" s="6">
        <v>2021</v>
      </c>
      <c r="Q7" s="6">
        <v>2021</v>
      </c>
      <c r="R7" s="6">
        <v>2022</v>
      </c>
      <c r="S7" s="6">
        <v>2022</v>
      </c>
      <c r="T7" s="6">
        <v>2022</v>
      </c>
      <c r="U7" s="6">
        <v>2022</v>
      </c>
      <c r="V7" s="5" t="s">
        <v>63</v>
      </c>
      <c r="W7" s="6" t="s">
        <v>64</v>
      </c>
    </row>
    <row r="8" spans="2:23" ht="120">
      <c r="B8" s="35" t="s">
        <v>377</v>
      </c>
      <c r="C8" s="9" t="s">
        <v>66</v>
      </c>
      <c r="D8" s="12" t="s">
        <v>378</v>
      </c>
      <c r="E8" s="66">
        <f>2.917*210.9</f>
        <v>615.19529999999997</v>
      </c>
      <c r="F8" s="66">
        <f>14.167*210.9</f>
        <v>2987.8202999999999</v>
      </c>
      <c r="G8" s="66">
        <f>15.708*210.9</f>
        <v>3312.8172</v>
      </c>
      <c r="H8" s="66">
        <f>10.583*210.9</f>
        <v>2231.9547000000002</v>
      </c>
      <c r="I8" s="66">
        <f>6.333*210.9</f>
        <v>1335.6297000000002</v>
      </c>
      <c r="J8" s="69">
        <v>0</v>
      </c>
      <c r="K8" s="69">
        <v>0</v>
      </c>
      <c r="L8" s="69">
        <f>1.833*210.9</f>
        <v>386.5797</v>
      </c>
      <c r="M8" s="69">
        <f>8.083*210.9</f>
        <v>1704.7047</v>
      </c>
      <c r="N8" s="70">
        <v>0</v>
      </c>
      <c r="O8" s="70">
        <v>0</v>
      </c>
      <c r="P8" s="122">
        <v>0</v>
      </c>
      <c r="Q8" s="122">
        <f>2.75*210.9</f>
        <v>579.97500000000002</v>
      </c>
      <c r="R8" s="9"/>
      <c r="S8" s="9"/>
      <c r="T8" s="9"/>
      <c r="U8" s="9"/>
      <c r="V8" s="37" t="s">
        <v>379</v>
      </c>
      <c r="W8" s="77" t="s">
        <v>380</v>
      </c>
    </row>
    <row r="9" spans="2:23">
      <c r="B9" s="39"/>
      <c r="C9" s="10" t="s">
        <v>69</v>
      </c>
      <c r="D9" s="12" t="s">
        <v>381</v>
      </c>
      <c r="E9" s="67" t="s">
        <v>71</v>
      </c>
      <c r="F9" s="67" t="s">
        <v>71</v>
      </c>
      <c r="G9" s="67" t="s">
        <v>71</v>
      </c>
      <c r="H9" s="67" t="s">
        <v>71</v>
      </c>
      <c r="I9" s="67" t="s">
        <v>71</v>
      </c>
      <c r="J9" s="67" t="s">
        <v>71</v>
      </c>
      <c r="K9" s="67" t="s">
        <v>71</v>
      </c>
      <c r="L9" s="67" t="s">
        <v>71</v>
      </c>
      <c r="M9" s="67" t="s">
        <v>71</v>
      </c>
      <c r="N9" s="70" t="s">
        <v>71</v>
      </c>
      <c r="O9" s="68" t="s">
        <v>71</v>
      </c>
      <c r="P9" s="120" t="s">
        <v>71</v>
      </c>
      <c r="Q9" s="121" t="s">
        <v>71</v>
      </c>
      <c r="R9" s="34"/>
      <c r="S9" s="34"/>
      <c r="T9" s="34"/>
      <c r="U9" s="34"/>
      <c r="V9" s="12" t="s">
        <v>382</v>
      </c>
      <c r="W9" s="89" t="s">
        <v>383</v>
      </c>
    </row>
    <row r="10" spans="2:23" ht="60">
      <c r="B10" s="36"/>
      <c r="C10" s="10" t="s">
        <v>73</v>
      </c>
      <c r="D10" s="12" t="s">
        <v>384</v>
      </c>
      <c r="E10" s="68">
        <f>2.917*(210.9-1.27)</f>
        <v>611.49070999999992</v>
      </c>
      <c r="F10" s="68">
        <f>14.167*(210.9-1.27)</f>
        <v>2969.8282099999997</v>
      </c>
      <c r="G10" s="68">
        <f>15.708*(210.9-1.27)</f>
        <v>3292.8680399999998</v>
      </c>
      <c r="H10" s="68">
        <f>10.583*(210.9-1.27)</f>
        <v>2218.5142900000001</v>
      </c>
      <c r="I10" s="68">
        <f>6.333*(210.9-1.27)</f>
        <v>1327.5867900000001</v>
      </c>
      <c r="J10" s="70">
        <v>0</v>
      </c>
      <c r="K10" s="70">
        <v>0</v>
      </c>
      <c r="L10" s="70">
        <f>1.833*(210.9-1.27)</f>
        <v>384.25178999999997</v>
      </c>
      <c r="M10" s="70">
        <f>8.083*(210.9-1.27)</f>
        <v>1694.43929</v>
      </c>
      <c r="N10" s="70">
        <v>0</v>
      </c>
      <c r="O10" s="70">
        <v>0</v>
      </c>
      <c r="P10" s="121">
        <v>0</v>
      </c>
      <c r="Q10" s="121">
        <f>2.75*(210.9-1.27)</f>
        <v>576.48249999999996</v>
      </c>
      <c r="R10" s="10"/>
      <c r="S10" s="10"/>
      <c r="T10" s="10"/>
      <c r="U10" s="10"/>
      <c r="V10" s="12" t="s">
        <v>382</v>
      </c>
      <c r="W10" s="78" t="s">
        <v>385</v>
      </c>
    </row>
    <row r="11" spans="2:23" ht="60">
      <c r="B11" s="36"/>
      <c r="C11" s="10" t="s">
        <v>75</v>
      </c>
      <c r="D11" s="12" t="s">
        <v>386</v>
      </c>
      <c r="E11" s="68">
        <f>2.917*1.27</f>
        <v>3.7045899999999996</v>
      </c>
      <c r="F11" s="68">
        <f>14.167*1.27</f>
        <v>17.992090000000001</v>
      </c>
      <c r="G11" s="68">
        <f>15.708*1.27</f>
        <v>19.949159999999999</v>
      </c>
      <c r="H11" s="68">
        <f>10.583*1.27</f>
        <v>13.44041</v>
      </c>
      <c r="I11" s="68">
        <f>6.333*1.27</f>
        <v>8.0429100000000009</v>
      </c>
      <c r="J11" s="70">
        <v>0</v>
      </c>
      <c r="K11" s="70">
        <v>0</v>
      </c>
      <c r="L11" s="70">
        <f>1.833*(1.27)</f>
        <v>2.3279100000000001</v>
      </c>
      <c r="M11" s="70">
        <f>8.083*(1.27)</f>
        <v>10.265410000000001</v>
      </c>
      <c r="N11" s="70">
        <v>0</v>
      </c>
      <c r="O11" s="70">
        <v>0</v>
      </c>
      <c r="P11" s="121">
        <v>0</v>
      </c>
      <c r="Q11" s="121">
        <f>2.75*(1.27)</f>
        <v>3.4925000000000002</v>
      </c>
      <c r="R11" s="10"/>
      <c r="S11" s="10"/>
      <c r="T11" s="10"/>
      <c r="U11" s="10"/>
      <c r="V11" s="12" t="s">
        <v>382</v>
      </c>
      <c r="W11" s="78" t="s">
        <v>385</v>
      </c>
    </row>
    <row r="12" spans="2:23" ht="30">
      <c r="B12" s="36"/>
      <c r="C12" s="10" t="s">
        <v>78</v>
      </c>
      <c r="D12" s="12" t="s">
        <v>387</v>
      </c>
      <c r="E12" s="68" t="s">
        <v>71</v>
      </c>
      <c r="F12" s="68" t="s">
        <v>71</v>
      </c>
      <c r="G12" s="68" t="s">
        <v>71</v>
      </c>
      <c r="H12" s="68" t="s">
        <v>71</v>
      </c>
      <c r="I12" s="68" t="s">
        <v>71</v>
      </c>
      <c r="J12" s="68" t="s">
        <v>71</v>
      </c>
      <c r="K12" s="68" t="s">
        <v>71</v>
      </c>
      <c r="L12" s="68" t="s">
        <v>71</v>
      </c>
      <c r="M12" s="68" t="s">
        <v>71</v>
      </c>
      <c r="N12" s="70" t="s">
        <v>71</v>
      </c>
      <c r="O12" s="68" t="s">
        <v>71</v>
      </c>
      <c r="P12" s="121" t="s">
        <v>71</v>
      </c>
      <c r="Q12" s="121" t="s">
        <v>71</v>
      </c>
      <c r="R12" s="10"/>
      <c r="S12" s="10"/>
      <c r="T12" s="10"/>
      <c r="U12" s="10"/>
      <c r="V12" s="12" t="s">
        <v>382</v>
      </c>
      <c r="W12" s="78" t="s">
        <v>388</v>
      </c>
    </row>
    <row r="13" spans="2:23" ht="120">
      <c r="B13" s="36" t="s">
        <v>389</v>
      </c>
      <c r="C13" s="10" t="s">
        <v>167</v>
      </c>
      <c r="D13" s="108" t="s">
        <v>390</v>
      </c>
      <c r="E13" s="68" t="s">
        <v>71</v>
      </c>
      <c r="F13" s="68" t="s">
        <v>71</v>
      </c>
      <c r="G13" s="68" t="s">
        <v>71</v>
      </c>
      <c r="H13" s="68" t="s">
        <v>71</v>
      </c>
      <c r="I13" s="68" t="s">
        <v>71</v>
      </c>
      <c r="J13" s="68">
        <f>4.844*210.9</f>
        <v>1021.5996000000001</v>
      </c>
      <c r="K13" s="68">
        <v>0</v>
      </c>
      <c r="L13" s="68">
        <v>0</v>
      </c>
      <c r="M13" s="68">
        <f>3.948*210.9</f>
        <v>832.63319999999999</v>
      </c>
      <c r="N13" s="68">
        <f>5.292*210.9</f>
        <v>1116.0827999999999</v>
      </c>
      <c r="O13" s="70">
        <v>0</v>
      </c>
      <c r="P13" s="121">
        <v>0</v>
      </c>
      <c r="Q13" s="121">
        <f>2.542*210.9</f>
        <v>536.1078</v>
      </c>
      <c r="R13" s="10"/>
      <c r="S13" s="10"/>
      <c r="T13" s="10"/>
      <c r="U13" s="10"/>
      <c r="V13" s="12" t="s">
        <v>391</v>
      </c>
      <c r="W13" s="78" t="s">
        <v>392</v>
      </c>
    </row>
    <row r="14" spans="2:23" ht="30">
      <c r="B14" s="36" t="s">
        <v>393</v>
      </c>
      <c r="C14" s="10" t="s">
        <v>147</v>
      </c>
      <c r="D14" s="12" t="s">
        <v>394</v>
      </c>
      <c r="E14" s="68" t="s">
        <v>71</v>
      </c>
      <c r="F14" s="68" t="s">
        <v>71</v>
      </c>
      <c r="G14" s="68" t="s">
        <v>71</v>
      </c>
      <c r="H14" s="68" t="s">
        <v>71</v>
      </c>
      <c r="I14" s="68" t="s">
        <v>71</v>
      </c>
      <c r="J14" s="68" t="s">
        <v>71</v>
      </c>
      <c r="K14" s="68" t="s">
        <v>71</v>
      </c>
      <c r="L14" s="68" t="s">
        <v>71</v>
      </c>
      <c r="M14" s="68" t="s">
        <v>71</v>
      </c>
      <c r="N14" s="70" t="s">
        <v>71</v>
      </c>
      <c r="O14" s="68" t="s">
        <v>71</v>
      </c>
      <c r="P14" s="121" t="s">
        <v>71</v>
      </c>
      <c r="Q14" s="121" t="s">
        <v>71</v>
      </c>
      <c r="R14" s="10"/>
      <c r="S14" s="10"/>
      <c r="T14" s="10"/>
      <c r="U14" s="10"/>
      <c r="V14" s="12"/>
      <c r="W14" s="78" t="s">
        <v>395</v>
      </c>
    </row>
    <row r="15" spans="2:23">
      <c r="B15" s="36"/>
      <c r="C15" s="10"/>
      <c r="D15" s="12"/>
      <c r="E15" s="68"/>
      <c r="F15" s="68"/>
      <c r="G15" s="68"/>
      <c r="H15" s="68"/>
      <c r="I15" s="68"/>
      <c r="J15" s="70"/>
      <c r="K15" s="70"/>
      <c r="L15" s="70"/>
      <c r="M15" s="73"/>
      <c r="N15" s="70"/>
      <c r="O15" s="68"/>
      <c r="P15" s="121"/>
      <c r="Q15" s="121"/>
      <c r="R15" s="10"/>
      <c r="S15" s="10"/>
      <c r="T15" s="10"/>
      <c r="U15" s="10"/>
      <c r="V15" s="12"/>
      <c r="W15" s="72"/>
    </row>
    <row r="16" spans="2:23">
      <c r="B16" s="36"/>
      <c r="C16" s="10"/>
      <c r="D16" s="12"/>
      <c r="E16" s="68"/>
      <c r="F16" s="68"/>
      <c r="G16" s="68"/>
      <c r="H16" s="68"/>
      <c r="I16" s="68"/>
      <c r="J16" s="70"/>
      <c r="K16" s="70"/>
      <c r="L16" s="70"/>
      <c r="M16" s="73"/>
      <c r="N16" s="70"/>
      <c r="O16" s="68"/>
      <c r="P16" s="121"/>
      <c r="Q16" s="121"/>
      <c r="R16" s="10"/>
      <c r="S16" s="10"/>
      <c r="T16" s="10"/>
      <c r="U16" s="10"/>
      <c r="V16" s="12"/>
      <c r="W16" s="72"/>
    </row>
    <row r="17" spans="2:23">
      <c r="B17" s="36"/>
      <c r="C17" s="10"/>
      <c r="D17" s="12"/>
      <c r="E17" s="68"/>
      <c r="F17" s="68"/>
      <c r="G17" s="68"/>
      <c r="H17" s="68"/>
      <c r="I17" s="68"/>
      <c r="J17" s="70"/>
      <c r="K17" s="70"/>
      <c r="L17" s="70"/>
      <c r="M17" s="73"/>
      <c r="N17" s="70"/>
      <c r="O17" s="68"/>
      <c r="P17" s="121"/>
      <c r="Q17" s="121"/>
      <c r="R17" s="10"/>
      <c r="S17" s="10"/>
      <c r="T17" s="10"/>
      <c r="U17" s="10"/>
      <c r="V17" s="12"/>
      <c r="W17" s="72"/>
    </row>
    <row r="18" spans="2:23">
      <c r="B18" s="36"/>
      <c r="C18" s="10"/>
      <c r="D18" s="12"/>
      <c r="E18" s="68"/>
      <c r="F18" s="68"/>
      <c r="G18" s="68"/>
      <c r="H18" s="68"/>
      <c r="I18" s="68"/>
      <c r="J18" s="70"/>
      <c r="K18" s="70"/>
      <c r="L18" s="70"/>
      <c r="M18" s="73"/>
      <c r="N18" s="70"/>
      <c r="O18" s="68"/>
      <c r="P18" s="121"/>
      <c r="Q18" s="121"/>
      <c r="R18" s="10"/>
      <c r="S18" s="10"/>
      <c r="T18" s="10"/>
      <c r="U18" s="10"/>
      <c r="V18" s="12"/>
      <c r="W18" s="72"/>
    </row>
    <row r="19" spans="2:23">
      <c r="B19" s="36"/>
      <c r="C19" s="10"/>
      <c r="D19" s="12"/>
      <c r="E19" s="68"/>
      <c r="F19" s="68"/>
      <c r="G19" s="68"/>
      <c r="H19" s="68"/>
      <c r="I19" s="68"/>
      <c r="J19" s="70"/>
      <c r="K19" s="70"/>
      <c r="L19" s="70"/>
      <c r="M19" s="73"/>
      <c r="N19" s="70"/>
      <c r="O19" s="68"/>
      <c r="P19" s="121"/>
      <c r="Q19" s="121"/>
      <c r="R19" s="10"/>
      <c r="S19" s="10"/>
      <c r="T19" s="10"/>
      <c r="U19" s="10"/>
      <c r="V19" s="12"/>
      <c r="W19" s="72"/>
    </row>
    <row r="20" spans="2:23">
      <c r="B20" s="36"/>
      <c r="C20" s="10"/>
      <c r="D20" s="12"/>
      <c r="E20" s="68"/>
      <c r="F20" s="68"/>
      <c r="G20" s="68"/>
      <c r="H20" s="68"/>
      <c r="I20" s="68"/>
      <c r="J20" s="70"/>
      <c r="K20" s="70"/>
      <c r="L20" s="70"/>
      <c r="M20" s="73"/>
      <c r="N20" s="70"/>
      <c r="O20" s="68"/>
      <c r="P20" s="121"/>
      <c r="Q20" s="121"/>
      <c r="R20" s="10"/>
      <c r="S20" s="10"/>
      <c r="T20" s="10"/>
      <c r="U20" s="10"/>
      <c r="V20" s="12"/>
      <c r="W20" s="72"/>
    </row>
    <row r="21" spans="2:23">
      <c r="B21" s="75"/>
      <c r="C21" s="76"/>
      <c r="D21" s="76"/>
      <c r="E21" s="76"/>
      <c r="F21" s="76"/>
      <c r="G21" s="76"/>
      <c r="H21" s="76"/>
      <c r="I21" s="76"/>
      <c r="J21" s="76"/>
      <c r="K21" s="76"/>
      <c r="L21" s="76"/>
      <c r="M21" s="76"/>
      <c r="N21" s="76"/>
      <c r="O21" s="76"/>
      <c r="P21" s="76"/>
      <c r="Q21" s="76"/>
      <c r="R21" s="76"/>
      <c r="S21" s="76"/>
      <c r="T21" s="76"/>
      <c r="U21" s="76"/>
      <c r="V21" s="75"/>
      <c r="W21" s="76"/>
    </row>
    <row r="22" spans="2:23">
      <c r="B22" s="75"/>
      <c r="C22" s="76"/>
      <c r="D22" s="76"/>
      <c r="E22" s="76"/>
      <c r="F22" s="76"/>
      <c r="G22" s="76"/>
      <c r="H22" s="76"/>
      <c r="I22" s="76"/>
      <c r="J22" s="76"/>
      <c r="K22" s="76"/>
      <c r="L22" s="76"/>
      <c r="M22" s="76"/>
      <c r="N22" s="76"/>
      <c r="O22" s="76"/>
      <c r="P22" s="76"/>
      <c r="Q22" s="76"/>
      <c r="R22" s="76"/>
      <c r="S22" s="76"/>
      <c r="T22" s="76"/>
      <c r="U22" s="76"/>
      <c r="V22" s="75"/>
      <c r="W22" s="76"/>
    </row>
    <row r="23" spans="2:23">
      <c r="B23" s="75"/>
      <c r="C23" s="76"/>
      <c r="D23" s="76"/>
      <c r="E23" s="76"/>
      <c r="F23" s="76"/>
      <c r="G23" s="76"/>
      <c r="H23" s="76"/>
      <c r="I23" s="76"/>
      <c r="J23" s="76"/>
      <c r="K23" s="76"/>
      <c r="L23" s="76"/>
      <c r="M23" s="76"/>
      <c r="N23" s="76"/>
      <c r="O23" s="76"/>
      <c r="P23" s="76"/>
      <c r="Q23" s="76"/>
      <c r="R23" s="76"/>
      <c r="S23" s="76"/>
      <c r="T23" s="76"/>
      <c r="U23" s="76"/>
      <c r="V23" s="75"/>
      <c r="W23" s="76"/>
    </row>
    <row r="24" spans="2:23">
      <c r="B24" s="75"/>
      <c r="C24" s="76"/>
      <c r="D24" s="76"/>
      <c r="E24" s="76"/>
      <c r="F24" s="76"/>
      <c r="G24" s="76"/>
      <c r="H24" s="76"/>
      <c r="I24" s="76"/>
      <c r="J24" s="76"/>
      <c r="K24" s="76"/>
      <c r="L24" s="76"/>
      <c r="M24" s="76"/>
      <c r="N24" s="76"/>
      <c r="O24" s="76"/>
      <c r="P24" s="76"/>
      <c r="Q24" s="76"/>
      <c r="R24" s="76"/>
      <c r="S24" s="76"/>
      <c r="T24" s="76"/>
      <c r="U24" s="76"/>
      <c r="V24" s="75"/>
      <c r="W24" s="76"/>
    </row>
    <row r="25" spans="2:23">
      <c r="B25" s="75"/>
      <c r="C25" s="76"/>
      <c r="D25" s="76"/>
      <c r="E25" s="76"/>
      <c r="F25" s="76"/>
      <c r="G25" s="76"/>
      <c r="H25" s="76"/>
      <c r="I25" s="76"/>
      <c r="J25" s="76"/>
      <c r="K25" s="76"/>
      <c r="L25" s="76"/>
      <c r="M25" s="76"/>
      <c r="N25" s="76"/>
      <c r="O25" s="76"/>
      <c r="P25" s="76"/>
      <c r="Q25" s="76"/>
      <c r="R25" s="76"/>
      <c r="S25" s="76"/>
      <c r="T25" s="76"/>
      <c r="U25" s="76"/>
      <c r="V25" s="75"/>
      <c r="W25" s="76"/>
    </row>
    <row r="26" spans="2:23">
      <c r="B26" s="75"/>
      <c r="C26" s="76"/>
      <c r="D26" s="76"/>
      <c r="E26" s="76"/>
      <c r="F26" s="76"/>
      <c r="G26" s="76"/>
      <c r="H26" s="76"/>
      <c r="I26" s="76"/>
      <c r="J26" s="76"/>
      <c r="K26" s="76"/>
      <c r="L26" s="76"/>
      <c r="M26" s="76"/>
      <c r="N26" s="76"/>
      <c r="O26" s="76"/>
      <c r="P26" s="76"/>
      <c r="Q26" s="76"/>
      <c r="R26" s="76"/>
      <c r="S26" s="76"/>
      <c r="T26" s="76"/>
      <c r="U26" s="76"/>
      <c r="V26" s="75"/>
      <c r="W26" s="76"/>
    </row>
    <row r="27" spans="2:23">
      <c r="B27" s="75"/>
      <c r="C27" s="76"/>
      <c r="D27" s="76"/>
      <c r="E27" s="76"/>
      <c r="F27" s="76"/>
      <c r="G27" s="76"/>
      <c r="H27" s="76"/>
      <c r="I27" s="76"/>
      <c r="J27" s="76"/>
      <c r="K27" s="76"/>
      <c r="L27" s="76"/>
      <c r="M27" s="76"/>
      <c r="N27" s="76"/>
      <c r="O27" s="76"/>
      <c r="P27" s="76"/>
      <c r="Q27" s="76"/>
      <c r="R27" s="76"/>
      <c r="S27" s="76"/>
      <c r="T27" s="76"/>
      <c r="U27" s="76"/>
      <c r="V27" s="75"/>
      <c r="W27" s="76"/>
    </row>
    <row r="28" spans="2:23">
      <c r="B28" s="75"/>
      <c r="C28" s="76"/>
      <c r="D28" s="76"/>
      <c r="E28" s="76"/>
      <c r="F28" s="76"/>
      <c r="G28" s="76"/>
      <c r="H28" s="76"/>
      <c r="I28" s="76"/>
      <c r="J28" s="76"/>
      <c r="K28" s="76"/>
      <c r="L28" s="76"/>
      <c r="M28" s="76"/>
      <c r="N28" s="76"/>
      <c r="O28" s="76"/>
      <c r="P28" s="76"/>
      <c r="Q28" s="76"/>
      <c r="R28" s="76"/>
      <c r="S28" s="76"/>
      <c r="T28" s="76"/>
      <c r="U28" s="76"/>
      <c r="V28" s="75"/>
      <c r="W28" s="76"/>
    </row>
    <row r="29" spans="2:23">
      <c r="B29" s="75"/>
      <c r="C29" s="76"/>
      <c r="D29" s="76"/>
      <c r="E29" s="76"/>
      <c r="F29" s="76"/>
      <c r="G29" s="76"/>
      <c r="H29" s="76"/>
      <c r="I29" s="76"/>
      <c r="J29" s="76"/>
      <c r="K29" s="76"/>
      <c r="L29" s="76"/>
      <c r="M29" s="76"/>
      <c r="N29" s="76"/>
      <c r="O29" s="76"/>
      <c r="P29" s="76"/>
      <c r="Q29" s="76"/>
      <c r="R29" s="76"/>
      <c r="S29" s="76"/>
      <c r="T29" s="76"/>
      <c r="U29" s="76"/>
      <c r="V29" s="75"/>
      <c r="W29" s="76"/>
    </row>
    <row r="30" spans="2:23">
      <c r="B30" s="75"/>
      <c r="C30" s="76"/>
      <c r="D30" s="76"/>
      <c r="E30" s="76"/>
      <c r="F30" s="76"/>
      <c r="G30" s="76"/>
      <c r="H30" s="76"/>
      <c r="I30" s="76"/>
      <c r="J30" s="76"/>
      <c r="K30" s="76"/>
      <c r="L30" s="76"/>
      <c r="M30" s="76"/>
      <c r="N30" s="76"/>
      <c r="O30" s="76"/>
      <c r="P30" s="76"/>
      <c r="Q30" s="76"/>
      <c r="R30" s="76"/>
      <c r="S30" s="76"/>
      <c r="T30" s="76"/>
      <c r="U30" s="76"/>
      <c r="V30" s="75"/>
      <c r="W30" s="76"/>
    </row>
    <row r="31" spans="2:23">
      <c r="B31" s="75"/>
      <c r="C31" s="76"/>
      <c r="D31" s="76"/>
      <c r="E31" s="76"/>
      <c r="F31" s="76"/>
      <c r="G31" s="76"/>
      <c r="H31" s="76"/>
      <c r="I31" s="76"/>
      <c r="J31" s="76"/>
      <c r="K31" s="76"/>
      <c r="L31" s="76"/>
      <c r="M31" s="76"/>
      <c r="N31" s="76"/>
      <c r="O31" s="76"/>
      <c r="P31" s="76"/>
      <c r="Q31" s="76"/>
      <c r="R31" s="76"/>
      <c r="S31" s="76"/>
      <c r="T31" s="76"/>
      <c r="U31" s="76"/>
      <c r="V31" s="75"/>
      <c r="W31" s="76"/>
    </row>
    <row r="32" spans="2:23">
      <c r="B32" s="75"/>
      <c r="C32" s="76"/>
      <c r="D32" s="76"/>
      <c r="E32" s="76"/>
      <c r="F32" s="76"/>
      <c r="G32" s="76"/>
      <c r="H32" s="76"/>
      <c r="I32" s="76"/>
      <c r="J32" s="76"/>
      <c r="K32" s="76"/>
      <c r="L32" s="76"/>
      <c r="M32" s="76"/>
      <c r="N32" s="76"/>
      <c r="O32" s="76"/>
      <c r="P32" s="76"/>
      <c r="Q32" s="76"/>
      <c r="R32" s="76"/>
      <c r="S32" s="76"/>
      <c r="T32" s="76"/>
      <c r="U32" s="76"/>
      <c r="V32" s="75"/>
      <c r="W32" s="76"/>
    </row>
    <row r="33" spans="2:23">
      <c r="B33" s="75"/>
      <c r="C33" s="76"/>
      <c r="D33" s="76"/>
      <c r="E33" s="76"/>
      <c r="F33" s="76"/>
      <c r="G33" s="76"/>
      <c r="H33" s="76"/>
      <c r="I33" s="76"/>
      <c r="J33" s="76"/>
      <c r="K33" s="76"/>
      <c r="L33" s="76"/>
      <c r="M33" s="76"/>
      <c r="N33" s="76"/>
      <c r="O33" s="76"/>
      <c r="P33" s="76"/>
      <c r="Q33" s="76"/>
      <c r="R33" s="76"/>
      <c r="S33" s="76"/>
      <c r="T33" s="76"/>
      <c r="U33" s="76"/>
      <c r="V33" s="75"/>
      <c r="W33" s="76"/>
    </row>
    <row r="34" spans="2:23">
      <c r="B34" s="75"/>
      <c r="C34" s="76"/>
      <c r="D34" s="76"/>
      <c r="E34" s="76"/>
      <c r="F34" s="76"/>
      <c r="G34" s="76"/>
      <c r="H34" s="76"/>
      <c r="I34" s="76"/>
      <c r="J34" s="76"/>
      <c r="K34" s="76"/>
      <c r="L34" s="76"/>
      <c r="M34" s="76"/>
      <c r="N34" s="76"/>
      <c r="O34" s="76"/>
      <c r="P34" s="76"/>
      <c r="Q34" s="76"/>
      <c r="R34" s="76"/>
      <c r="S34" s="76"/>
      <c r="T34" s="76"/>
      <c r="U34" s="76"/>
      <c r="V34" s="75"/>
      <c r="W34" s="76"/>
    </row>
    <row r="35" spans="2:23">
      <c r="B35" s="75"/>
      <c r="C35" s="76"/>
      <c r="D35" s="76"/>
      <c r="E35" s="76"/>
      <c r="F35" s="76"/>
      <c r="G35" s="76"/>
      <c r="H35" s="76"/>
      <c r="I35" s="76"/>
      <c r="J35" s="76"/>
      <c r="K35" s="76"/>
      <c r="L35" s="76"/>
      <c r="M35" s="76"/>
      <c r="N35" s="76"/>
      <c r="O35" s="76"/>
      <c r="P35" s="76"/>
      <c r="Q35" s="76"/>
      <c r="R35" s="76"/>
      <c r="S35" s="76"/>
      <c r="T35" s="76"/>
      <c r="U35" s="76"/>
      <c r="V35" s="75"/>
      <c r="W35" s="76"/>
    </row>
    <row r="36" spans="2:23">
      <c r="B36" s="75"/>
      <c r="C36" s="76"/>
      <c r="D36" s="76"/>
      <c r="E36" s="76"/>
      <c r="F36" s="76"/>
      <c r="G36" s="76"/>
      <c r="H36" s="76"/>
      <c r="I36" s="76"/>
      <c r="J36" s="76"/>
      <c r="K36" s="76"/>
      <c r="L36" s="76"/>
      <c r="M36" s="76"/>
      <c r="N36" s="76"/>
      <c r="O36" s="76"/>
      <c r="P36" s="76"/>
      <c r="Q36" s="76"/>
      <c r="R36" s="76"/>
      <c r="S36" s="76"/>
      <c r="T36" s="76"/>
      <c r="U36" s="76"/>
      <c r="V36" s="75"/>
      <c r="W36" s="76"/>
    </row>
    <row r="37" spans="2:23">
      <c r="B37" s="75"/>
      <c r="C37" s="76"/>
      <c r="D37" s="76"/>
      <c r="E37" s="76"/>
      <c r="F37" s="76"/>
      <c r="G37" s="76"/>
      <c r="H37" s="76"/>
      <c r="I37" s="76"/>
      <c r="J37" s="76"/>
      <c r="K37" s="76"/>
      <c r="L37" s="76"/>
      <c r="M37" s="76"/>
      <c r="N37" s="76"/>
      <c r="O37" s="76"/>
      <c r="P37" s="76"/>
      <c r="Q37" s="76"/>
      <c r="R37" s="76"/>
      <c r="S37" s="76"/>
      <c r="T37" s="76"/>
      <c r="U37" s="76"/>
      <c r="V37" s="75"/>
      <c r="W37" s="76"/>
    </row>
    <row r="38" spans="2:23">
      <c r="B38" s="75"/>
      <c r="C38" s="76"/>
      <c r="D38" s="76"/>
      <c r="E38" s="76"/>
      <c r="F38" s="76"/>
      <c r="G38" s="76"/>
      <c r="H38" s="76"/>
      <c r="I38" s="76"/>
      <c r="J38" s="76"/>
      <c r="K38" s="76"/>
      <c r="L38" s="76"/>
      <c r="M38" s="76"/>
      <c r="N38" s="76"/>
      <c r="O38" s="76"/>
      <c r="P38" s="76"/>
      <c r="Q38" s="76"/>
      <c r="R38" s="76"/>
      <c r="S38" s="76"/>
      <c r="T38" s="76"/>
      <c r="U38" s="76"/>
      <c r="V38" s="75"/>
      <c r="W38" s="76"/>
    </row>
    <row r="39" spans="2:23">
      <c r="B39" s="75"/>
      <c r="C39" s="76"/>
      <c r="D39" s="76"/>
      <c r="E39" s="76"/>
      <c r="F39" s="76"/>
      <c r="G39" s="76"/>
      <c r="H39" s="76"/>
      <c r="I39" s="76"/>
      <c r="J39" s="76"/>
      <c r="K39" s="76"/>
      <c r="L39" s="76"/>
      <c r="M39" s="76"/>
      <c r="N39" s="76"/>
      <c r="O39" s="76"/>
      <c r="P39" s="76"/>
      <c r="Q39" s="76"/>
      <c r="R39" s="76"/>
      <c r="S39" s="76"/>
      <c r="T39" s="76"/>
      <c r="U39" s="76"/>
      <c r="V39" s="75"/>
      <c r="W39" s="76"/>
    </row>
    <row r="40" spans="2:23">
      <c r="B40" s="75"/>
      <c r="C40" s="76"/>
      <c r="D40" s="76"/>
      <c r="E40" s="76"/>
      <c r="F40" s="76"/>
      <c r="G40" s="76"/>
      <c r="H40" s="76"/>
      <c r="I40" s="76"/>
      <c r="J40" s="76"/>
      <c r="K40" s="76"/>
      <c r="L40" s="76"/>
      <c r="M40" s="76"/>
      <c r="N40" s="76"/>
      <c r="O40" s="76"/>
      <c r="P40" s="76"/>
      <c r="Q40" s="76"/>
      <c r="R40" s="76"/>
      <c r="S40" s="76"/>
      <c r="T40" s="76"/>
      <c r="U40" s="76"/>
      <c r="V40" s="75"/>
      <c r="W40" s="76"/>
    </row>
    <row r="41" spans="2:23">
      <c r="B41" s="75"/>
      <c r="C41" s="76"/>
      <c r="D41" s="76"/>
      <c r="E41" s="76"/>
      <c r="F41" s="76"/>
      <c r="G41" s="76"/>
      <c r="H41" s="76"/>
      <c r="I41" s="76"/>
      <c r="J41" s="76"/>
      <c r="K41" s="76"/>
      <c r="L41" s="76"/>
      <c r="M41" s="76"/>
      <c r="N41" s="76"/>
      <c r="O41" s="76"/>
      <c r="P41" s="76"/>
      <c r="Q41" s="76"/>
      <c r="R41" s="76"/>
      <c r="S41" s="76"/>
      <c r="T41" s="76"/>
      <c r="U41" s="76"/>
      <c r="V41" s="75"/>
      <c r="W41" s="76"/>
    </row>
    <row r="42" spans="2:23">
      <c r="B42" s="75"/>
      <c r="C42" s="76"/>
      <c r="D42" s="76"/>
      <c r="E42" s="76"/>
      <c r="F42" s="76"/>
      <c r="G42" s="76"/>
      <c r="H42" s="76"/>
      <c r="I42" s="76"/>
      <c r="J42" s="76"/>
      <c r="K42" s="76"/>
      <c r="L42" s="76"/>
      <c r="M42" s="76"/>
      <c r="N42" s="76"/>
      <c r="O42" s="76"/>
      <c r="P42" s="76"/>
      <c r="Q42" s="76"/>
      <c r="R42" s="76"/>
      <c r="S42" s="76"/>
      <c r="T42" s="76"/>
      <c r="U42" s="76"/>
      <c r="V42" s="75"/>
      <c r="W42" s="76"/>
    </row>
    <row r="43" spans="2:23">
      <c r="B43" s="75"/>
      <c r="C43" s="76"/>
      <c r="D43" s="76"/>
      <c r="E43" s="76"/>
      <c r="F43" s="76"/>
      <c r="G43" s="76"/>
      <c r="H43" s="76"/>
      <c r="I43" s="76"/>
      <c r="J43" s="76"/>
      <c r="K43" s="76"/>
      <c r="L43" s="76"/>
      <c r="M43" s="76"/>
      <c r="N43" s="76"/>
      <c r="O43" s="76"/>
      <c r="P43" s="76"/>
      <c r="Q43" s="76"/>
      <c r="R43" s="76"/>
      <c r="S43" s="76"/>
      <c r="T43" s="76"/>
      <c r="U43" s="76"/>
      <c r="V43" s="75"/>
      <c r="W43" s="76"/>
    </row>
    <row r="44" spans="2:23">
      <c r="B44" s="75"/>
      <c r="C44" s="76"/>
      <c r="D44" s="76"/>
      <c r="E44" s="76"/>
      <c r="F44" s="76"/>
      <c r="G44" s="76"/>
      <c r="H44" s="76"/>
      <c r="I44" s="76"/>
      <c r="J44" s="76"/>
      <c r="K44" s="76"/>
      <c r="L44" s="76"/>
      <c r="M44" s="76"/>
      <c r="N44" s="76"/>
      <c r="O44" s="76"/>
      <c r="P44" s="76"/>
      <c r="Q44" s="76"/>
      <c r="R44" s="76"/>
      <c r="S44" s="76"/>
      <c r="T44" s="76"/>
      <c r="U44" s="76"/>
      <c r="V44" s="75"/>
      <c r="W44" s="76"/>
    </row>
    <row r="45" spans="2:23">
      <c r="B45" s="75"/>
      <c r="C45" s="76"/>
      <c r="D45" s="76"/>
      <c r="E45" s="76"/>
      <c r="F45" s="76"/>
      <c r="G45" s="76"/>
      <c r="H45" s="76"/>
      <c r="I45" s="76"/>
      <c r="J45" s="76"/>
      <c r="K45" s="76"/>
      <c r="L45" s="76"/>
      <c r="M45" s="76"/>
      <c r="N45" s="76"/>
      <c r="O45" s="76"/>
      <c r="P45" s="76"/>
      <c r="Q45" s="76"/>
      <c r="R45" s="76"/>
      <c r="S45" s="76"/>
      <c r="T45" s="76"/>
      <c r="U45" s="76"/>
      <c r="V45" s="75"/>
      <c r="W45" s="76"/>
    </row>
    <row r="46" spans="2:23">
      <c r="B46" s="75"/>
      <c r="C46" s="76"/>
      <c r="D46" s="76"/>
      <c r="E46" s="76"/>
      <c r="F46" s="76"/>
      <c r="G46" s="76"/>
      <c r="H46" s="76"/>
      <c r="I46" s="76"/>
      <c r="J46" s="76"/>
      <c r="K46" s="76"/>
      <c r="L46" s="76"/>
      <c r="M46" s="76"/>
      <c r="N46" s="76"/>
      <c r="O46" s="76"/>
      <c r="P46" s="76"/>
      <c r="Q46" s="76"/>
      <c r="R46" s="76"/>
      <c r="S46" s="76"/>
      <c r="T46" s="76"/>
      <c r="U46" s="76"/>
      <c r="V46" s="75"/>
      <c r="W46" s="76"/>
    </row>
    <row r="47" spans="2:23">
      <c r="B47" s="75"/>
      <c r="C47" s="76"/>
      <c r="D47" s="76"/>
      <c r="E47" s="76"/>
      <c r="F47" s="76"/>
      <c r="G47" s="76"/>
      <c r="H47" s="76"/>
      <c r="I47" s="76"/>
      <c r="J47" s="76"/>
      <c r="K47" s="76"/>
      <c r="L47" s="76"/>
      <c r="M47" s="76"/>
      <c r="N47" s="76"/>
      <c r="O47" s="76"/>
      <c r="P47" s="76"/>
      <c r="Q47" s="76"/>
      <c r="R47" s="76"/>
      <c r="S47" s="76"/>
      <c r="T47" s="76"/>
      <c r="U47" s="76"/>
      <c r="V47" s="75"/>
      <c r="W47" s="76"/>
    </row>
    <row r="48" spans="2:23">
      <c r="B48" s="75"/>
      <c r="C48" s="76"/>
      <c r="D48" s="76"/>
      <c r="E48" s="76"/>
      <c r="F48" s="76"/>
      <c r="G48" s="76"/>
      <c r="H48" s="76"/>
      <c r="I48" s="76"/>
      <c r="J48" s="76"/>
      <c r="K48" s="76"/>
      <c r="L48" s="76"/>
      <c r="M48" s="76"/>
      <c r="N48" s="76"/>
      <c r="O48" s="76"/>
      <c r="P48" s="76"/>
      <c r="Q48" s="76"/>
      <c r="R48" s="76"/>
      <c r="S48" s="76"/>
      <c r="T48" s="76"/>
      <c r="U48" s="76"/>
      <c r="V48" s="75"/>
      <c r="W48" s="76"/>
    </row>
    <row r="49" spans="2:23">
      <c r="B49" s="75"/>
      <c r="C49" s="76"/>
      <c r="D49" s="76"/>
      <c r="E49" s="76"/>
      <c r="F49" s="76"/>
      <c r="G49" s="76"/>
      <c r="H49" s="76"/>
      <c r="I49" s="76"/>
      <c r="J49" s="76"/>
      <c r="K49" s="76"/>
      <c r="L49" s="76"/>
      <c r="M49" s="76"/>
      <c r="N49" s="76"/>
      <c r="O49" s="76"/>
      <c r="P49" s="76"/>
      <c r="Q49" s="76"/>
      <c r="R49" s="76"/>
      <c r="S49" s="76"/>
      <c r="T49" s="76"/>
      <c r="U49" s="76"/>
      <c r="V49" s="75"/>
      <c r="W49" s="76"/>
    </row>
    <row r="50" spans="2:23">
      <c r="B50" s="75"/>
      <c r="C50" s="76"/>
      <c r="D50" s="76"/>
      <c r="E50" s="76"/>
      <c r="F50" s="76"/>
      <c r="G50" s="76"/>
      <c r="H50" s="76"/>
      <c r="I50" s="76"/>
      <c r="J50" s="76"/>
      <c r="K50" s="76"/>
      <c r="L50" s="76"/>
      <c r="M50" s="76"/>
      <c r="N50" s="76"/>
      <c r="O50" s="76"/>
      <c r="P50" s="76"/>
      <c r="Q50" s="76"/>
      <c r="R50" s="76"/>
      <c r="S50" s="76"/>
      <c r="T50" s="76"/>
      <c r="U50" s="76"/>
      <c r="V50" s="75"/>
      <c r="W50" s="76"/>
    </row>
    <row r="51" spans="2:23">
      <c r="B51" s="75"/>
      <c r="C51" s="76"/>
      <c r="D51" s="76"/>
      <c r="E51" s="76"/>
      <c r="F51" s="76"/>
      <c r="G51" s="76"/>
      <c r="H51" s="76"/>
      <c r="I51" s="76"/>
      <c r="J51" s="76"/>
      <c r="K51" s="76"/>
      <c r="L51" s="76"/>
      <c r="M51" s="76"/>
      <c r="N51" s="76"/>
      <c r="O51" s="76"/>
      <c r="P51" s="76"/>
      <c r="Q51" s="76"/>
      <c r="R51" s="76"/>
      <c r="S51" s="76"/>
      <c r="T51" s="76"/>
      <c r="U51" s="76"/>
      <c r="V51" s="75"/>
      <c r="W51" s="76"/>
    </row>
    <row r="52" spans="2:23">
      <c r="B52" s="75"/>
      <c r="C52" s="76"/>
      <c r="D52" s="76"/>
      <c r="E52" s="76"/>
      <c r="F52" s="76"/>
      <c r="G52" s="76"/>
      <c r="H52" s="76"/>
      <c r="I52" s="76"/>
      <c r="J52" s="76"/>
      <c r="K52" s="76"/>
      <c r="L52" s="76"/>
      <c r="M52" s="76"/>
      <c r="N52" s="76"/>
      <c r="O52" s="76"/>
      <c r="P52" s="76"/>
      <c r="Q52" s="76"/>
      <c r="R52" s="76"/>
      <c r="S52" s="76"/>
      <c r="T52" s="76"/>
      <c r="U52" s="76"/>
      <c r="V52" s="75"/>
      <c r="W52" s="76"/>
    </row>
    <row r="53" spans="2:23">
      <c r="B53" s="75"/>
      <c r="C53" s="76"/>
      <c r="D53" s="76"/>
      <c r="E53" s="76"/>
      <c r="F53" s="76"/>
      <c r="G53" s="76"/>
      <c r="H53" s="76"/>
      <c r="I53" s="76"/>
      <c r="J53" s="76"/>
      <c r="K53" s="76"/>
      <c r="L53" s="76"/>
      <c r="M53" s="76"/>
      <c r="N53" s="76"/>
      <c r="O53" s="76"/>
      <c r="P53" s="76"/>
      <c r="Q53" s="76"/>
      <c r="R53" s="76"/>
      <c r="S53" s="76"/>
      <c r="T53" s="76"/>
      <c r="U53" s="76"/>
      <c r="V53" s="75"/>
      <c r="W53" s="76"/>
    </row>
    <row r="54" spans="2:23">
      <c r="B54" s="75"/>
      <c r="C54" s="76"/>
      <c r="D54" s="76"/>
      <c r="E54" s="76"/>
      <c r="F54" s="76"/>
      <c r="G54" s="76"/>
      <c r="H54" s="76"/>
      <c r="I54" s="76"/>
      <c r="J54" s="76"/>
      <c r="K54" s="76"/>
      <c r="L54" s="76"/>
      <c r="M54" s="76"/>
      <c r="N54" s="76"/>
      <c r="O54" s="76"/>
      <c r="P54" s="76"/>
      <c r="Q54" s="76"/>
      <c r="R54" s="76"/>
      <c r="S54" s="76"/>
      <c r="T54" s="76"/>
      <c r="U54" s="76"/>
      <c r="V54" s="75"/>
      <c r="W54" s="76"/>
    </row>
    <row r="55" spans="2:23">
      <c r="B55" s="75"/>
      <c r="C55" s="76"/>
      <c r="D55" s="76"/>
      <c r="E55" s="76"/>
      <c r="F55" s="76"/>
      <c r="G55" s="76"/>
      <c r="H55" s="76"/>
      <c r="I55" s="76"/>
      <c r="J55" s="76"/>
      <c r="K55" s="76"/>
      <c r="L55" s="76"/>
      <c r="M55" s="76"/>
      <c r="N55" s="76"/>
      <c r="O55" s="76"/>
      <c r="P55" s="76"/>
      <c r="Q55" s="76"/>
      <c r="R55" s="76"/>
      <c r="S55" s="76"/>
      <c r="T55" s="76"/>
      <c r="U55" s="76"/>
      <c r="V55" s="75"/>
      <c r="W55" s="76"/>
    </row>
    <row r="56" spans="2:23">
      <c r="B56" s="75"/>
      <c r="C56" s="76"/>
      <c r="D56" s="76"/>
      <c r="E56" s="76"/>
      <c r="F56" s="76"/>
      <c r="G56" s="76"/>
      <c r="H56" s="76"/>
      <c r="I56" s="76"/>
      <c r="J56" s="76"/>
      <c r="K56" s="76"/>
      <c r="L56" s="76"/>
      <c r="M56" s="76"/>
      <c r="N56" s="76"/>
      <c r="O56" s="76"/>
      <c r="P56" s="76"/>
      <c r="Q56" s="76"/>
      <c r="R56" s="76"/>
      <c r="S56" s="76"/>
      <c r="T56" s="76"/>
      <c r="U56" s="76"/>
      <c r="V56" s="75"/>
      <c r="W56" s="76"/>
    </row>
    <row r="57" spans="2:23">
      <c r="B57" s="75"/>
      <c r="C57" s="76"/>
      <c r="D57" s="76"/>
      <c r="E57" s="76"/>
      <c r="F57" s="76"/>
      <c r="G57" s="76"/>
      <c r="H57" s="76"/>
      <c r="I57" s="76"/>
      <c r="J57" s="76"/>
      <c r="K57" s="76"/>
      <c r="L57" s="76"/>
      <c r="M57" s="76"/>
      <c r="N57" s="76"/>
      <c r="O57" s="76"/>
      <c r="P57" s="76"/>
      <c r="Q57" s="76"/>
      <c r="R57" s="76"/>
      <c r="S57" s="76"/>
      <c r="T57" s="76"/>
      <c r="U57" s="76"/>
      <c r="V57" s="75"/>
      <c r="W57" s="76"/>
    </row>
    <row r="58" spans="2:23">
      <c r="B58" s="75"/>
      <c r="C58" s="76"/>
      <c r="D58" s="76"/>
      <c r="E58" s="76"/>
      <c r="F58" s="76"/>
      <c r="G58" s="76"/>
      <c r="H58" s="76"/>
      <c r="I58" s="76"/>
      <c r="J58" s="76"/>
      <c r="K58" s="76"/>
      <c r="L58" s="76"/>
      <c r="M58" s="76"/>
      <c r="N58" s="76"/>
      <c r="O58" s="76"/>
      <c r="P58" s="76"/>
      <c r="Q58" s="76"/>
      <c r="R58" s="76"/>
      <c r="S58" s="76"/>
      <c r="T58" s="76"/>
      <c r="U58" s="76"/>
      <c r="V58" s="75"/>
      <c r="W58" s="76"/>
    </row>
    <row r="59" spans="2:23">
      <c r="W59" s="76"/>
    </row>
    <row r="60" spans="2:23">
      <c r="W60" s="76"/>
    </row>
    <row r="61" spans="2:23">
      <c r="W61" s="76"/>
    </row>
    <row r="62" spans="2:23">
      <c r="W62" s="76"/>
    </row>
    <row r="63" spans="2:23">
      <c r="W63" s="76"/>
    </row>
    <row r="64" spans="2:23">
      <c r="W64" s="76"/>
    </row>
  </sheetData>
  <dataValidations count="1">
    <dataValidation type="custom" operator="greaterThanOrEqual" allowBlank="1" showInputMessage="1" showErrorMessage="1" error="This cell only accepts a number of &quot;NA&quot;_x000a_" sqref="E8:I12 J8:N13 O8:O14 P8:U13" xr:uid="{00000000-0002-0000-0600-000000000000}">
      <formula1>OR(AND(ISNUMBER(E8), E8&gt;=0), E8 ="NA")</formula1>
    </dataValidation>
  </dataValidations>
  <pageMargins left="0.7" right="0.7" top="0.75" bottom="0.75" header="0.3" footer="0.3"/>
  <pageSetup paperSize="5" scale="4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149"/>
  <sheetViews>
    <sheetView view="pageBreakPreview" topLeftCell="B1" zoomScale="70" zoomScaleNormal="70" zoomScaleSheetLayoutView="70" zoomScalePageLayoutView="20" workbookViewId="0">
      <pane xSplit="4" topLeftCell="F1" activePane="topRight" state="frozen"/>
      <selection pane="topRight" activeCell="X29" sqref="X29"/>
      <selection activeCell="B1" sqref="B1"/>
    </sheetView>
  </sheetViews>
  <sheetFormatPr defaultColWidth="9.140625" defaultRowHeight="15" outlineLevelCol="1"/>
  <cols>
    <col min="1" max="1" width="5.5703125" style="8" customWidth="1"/>
    <col min="2" max="2" width="32.7109375" style="8" customWidth="1"/>
    <col min="3" max="3" width="41.140625" style="1" bestFit="1" customWidth="1"/>
    <col min="4" max="4" width="12.140625" style="8" customWidth="1"/>
    <col min="5" max="5" width="52" style="8" customWidth="1"/>
    <col min="6" max="6" width="45.85546875" style="8" customWidth="1"/>
    <col min="7" max="10" width="9.42578125" style="8" customWidth="1"/>
    <col min="11" max="11" width="10.140625" style="8" customWidth="1"/>
    <col min="12" max="14" width="9.140625" style="8"/>
    <col min="15" max="16" width="9.140625" style="8" customWidth="1"/>
    <col min="17" max="22" width="9.140625" style="8" customWidth="1" outlineLevel="1"/>
    <col min="23" max="23" width="14.7109375" style="8" customWidth="1" outlineLevel="1"/>
    <col min="24" max="24" width="35.42578125" style="1" customWidth="1"/>
    <col min="25" max="25" width="93.7109375" style="8" customWidth="1"/>
    <col min="26" max="16384" width="9.140625" style="8"/>
  </cols>
  <sheetData>
    <row r="1" spans="1:25" ht="15.75" thickBot="1"/>
    <row r="2" spans="1:25">
      <c r="B2" s="14" t="s">
        <v>48</v>
      </c>
      <c r="C2" s="17" t="str">
        <f>IF('Quarterly Submission Guide'!$D$20 = "", "",'Quarterly Submission Guide'!$D$20)</f>
        <v>Bear Valley Electric Service, Inc.</v>
      </c>
      <c r="D2" s="44" t="s">
        <v>55</v>
      </c>
    </row>
    <row r="3" spans="1:25">
      <c r="B3" s="15" t="s">
        <v>56</v>
      </c>
      <c r="C3" s="13">
        <v>7.1</v>
      </c>
      <c r="D3" s="53" t="s">
        <v>57</v>
      </c>
    </row>
    <row r="4" spans="1:25" ht="15.75" thickBot="1">
      <c r="B4" s="16" t="s">
        <v>54</v>
      </c>
      <c r="C4" s="28">
        <v>44579</v>
      </c>
      <c r="D4" s="8" t="s">
        <v>396</v>
      </c>
    </row>
    <row r="5" spans="1:25">
      <c r="B5" s="1"/>
      <c r="C5" s="8"/>
      <c r="G5" s="40" t="s">
        <v>397</v>
      </c>
      <c r="H5" s="40"/>
      <c r="I5" s="40"/>
      <c r="J5" s="40"/>
      <c r="K5" s="40"/>
      <c r="L5" s="40"/>
      <c r="M5" s="40"/>
      <c r="N5" s="40"/>
      <c r="O5" s="40"/>
      <c r="P5" s="40"/>
      <c r="Q5" s="40"/>
      <c r="R5" s="40"/>
      <c r="S5" s="40"/>
      <c r="T5" s="41" t="s">
        <v>398</v>
      </c>
      <c r="U5" s="41"/>
      <c r="V5" s="41"/>
      <c r="W5" s="41"/>
    </row>
    <row r="6" spans="1:25" ht="18" customHeight="1">
      <c r="B6" s="3" t="s">
        <v>399</v>
      </c>
      <c r="C6" s="2"/>
      <c r="D6" s="2"/>
      <c r="F6" s="2"/>
      <c r="G6" s="2"/>
      <c r="H6" s="2"/>
      <c r="I6" s="2"/>
      <c r="J6" s="2"/>
      <c r="K6" s="2"/>
      <c r="L6" s="4">
        <v>1</v>
      </c>
      <c r="M6" s="4">
        <v>2</v>
      </c>
      <c r="N6" s="4">
        <v>3</v>
      </c>
      <c r="O6" s="4">
        <v>4</v>
      </c>
      <c r="P6" s="4">
        <v>1</v>
      </c>
      <c r="Q6" s="4">
        <v>2</v>
      </c>
      <c r="R6" s="4">
        <v>3</v>
      </c>
      <c r="S6" s="4">
        <v>4</v>
      </c>
      <c r="T6" s="4">
        <v>1</v>
      </c>
      <c r="U6" s="4">
        <v>2</v>
      </c>
      <c r="V6" s="4">
        <v>3</v>
      </c>
      <c r="W6" s="4">
        <v>4</v>
      </c>
      <c r="X6" s="7"/>
      <c r="Y6" s="2"/>
    </row>
    <row r="7" spans="1:25">
      <c r="B7" s="5" t="s">
        <v>400</v>
      </c>
      <c r="C7" s="5" t="s">
        <v>401</v>
      </c>
      <c r="D7" s="6" t="s">
        <v>61</v>
      </c>
      <c r="E7" s="6" t="s">
        <v>402</v>
      </c>
      <c r="F7" s="6" t="s">
        <v>403</v>
      </c>
      <c r="G7" s="6">
        <v>2015</v>
      </c>
      <c r="H7" s="6">
        <v>2016</v>
      </c>
      <c r="I7" s="6">
        <v>2017</v>
      </c>
      <c r="J7" s="6">
        <v>2018</v>
      </c>
      <c r="K7" s="6">
        <v>2019</v>
      </c>
      <c r="L7" s="6">
        <v>2020</v>
      </c>
      <c r="M7" s="6">
        <v>2020</v>
      </c>
      <c r="N7" s="6">
        <v>2020</v>
      </c>
      <c r="O7" s="6">
        <v>2020</v>
      </c>
      <c r="P7" s="6">
        <v>2021</v>
      </c>
      <c r="Q7" s="6">
        <v>2021</v>
      </c>
      <c r="R7" s="6">
        <v>2021</v>
      </c>
      <c r="S7" s="6">
        <v>2021</v>
      </c>
      <c r="T7" s="6">
        <v>2022</v>
      </c>
      <c r="U7" s="6">
        <v>2022</v>
      </c>
      <c r="V7" s="6">
        <v>2022</v>
      </c>
      <c r="W7" s="6">
        <v>2022</v>
      </c>
      <c r="X7" s="5" t="s">
        <v>63</v>
      </c>
      <c r="Y7" s="6" t="s">
        <v>64</v>
      </c>
    </row>
    <row r="8" spans="1:25">
      <c r="A8" s="8" t="s">
        <v>404</v>
      </c>
      <c r="B8" s="8" t="s">
        <v>405</v>
      </c>
      <c r="C8" s="35" t="s">
        <v>406</v>
      </c>
      <c r="D8" s="9" t="s">
        <v>66</v>
      </c>
      <c r="E8" s="12" t="s">
        <v>407</v>
      </c>
      <c r="F8" s="67" t="s">
        <v>0</v>
      </c>
      <c r="G8" s="66" t="s">
        <v>71</v>
      </c>
      <c r="H8" s="66">
        <v>13</v>
      </c>
      <c r="I8" s="66">
        <v>4</v>
      </c>
      <c r="J8" s="66">
        <v>2</v>
      </c>
      <c r="K8" s="66">
        <v>3</v>
      </c>
      <c r="L8" s="69">
        <v>2</v>
      </c>
      <c r="M8" s="69">
        <v>0</v>
      </c>
      <c r="N8" s="69">
        <v>0</v>
      </c>
      <c r="O8" s="69">
        <v>0</v>
      </c>
      <c r="P8" s="90">
        <v>0</v>
      </c>
      <c r="Q8" s="80">
        <v>0</v>
      </c>
      <c r="R8" s="90">
        <v>1</v>
      </c>
      <c r="S8" s="90">
        <v>1</v>
      </c>
      <c r="T8" s="90" cm="1">
        <f t="array" ref="T8">AVERAGE(($H8:$K8)/4,$L8,$M8,$N8,$O8)</f>
        <v>0.9375</v>
      </c>
      <c r="U8" s="90" cm="1">
        <f t="array" ref="U8">AVERAGE(($H8:$K8)/4,$L8,$M8,$N8,$O8)</f>
        <v>0.9375</v>
      </c>
      <c r="V8" s="90" cm="1">
        <f t="array" ref="V8">AVERAGE(($H8:$K8)/4,$L8,$M8,$N8,$O8)</f>
        <v>0.9375</v>
      </c>
      <c r="W8" s="90" cm="1">
        <f t="array" ref="W8">AVERAGE(($H8:$K8)/4,$L8,$M8,$N8,$O8)</f>
        <v>0.9375</v>
      </c>
      <c r="X8" s="37" t="s">
        <v>408</v>
      </c>
      <c r="Y8" s="77" t="s">
        <v>409</v>
      </c>
    </row>
    <row r="9" spans="1:25">
      <c r="B9" s="36"/>
      <c r="C9" s="36"/>
      <c r="D9" s="10" t="s">
        <v>69</v>
      </c>
      <c r="E9" s="12" t="s">
        <v>410</v>
      </c>
      <c r="F9" s="67" t="s">
        <v>0</v>
      </c>
      <c r="G9" s="68" t="s">
        <v>71</v>
      </c>
      <c r="H9" s="68">
        <v>0</v>
      </c>
      <c r="I9" s="68">
        <v>0</v>
      </c>
      <c r="J9" s="68">
        <v>0</v>
      </c>
      <c r="K9" s="68">
        <v>0</v>
      </c>
      <c r="L9" s="70">
        <v>0</v>
      </c>
      <c r="M9" s="70">
        <v>0</v>
      </c>
      <c r="N9" s="70">
        <v>0</v>
      </c>
      <c r="O9" s="70">
        <v>0</v>
      </c>
      <c r="P9" s="80">
        <v>0</v>
      </c>
      <c r="Q9" s="80">
        <v>0</v>
      </c>
      <c r="R9" s="80">
        <v>0</v>
      </c>
      <c r="S9" s="80">
        <v>0</v>
      </c>
      <c r="T9" s="80" cm="1">
        <f t="array" ref="T9">AVERAGE(($H9:$K9)/4,$L9,$M9,$N9,$O8)</f>
        <v>0</v>
      </c>
      <c r="U9" s="80" cm="1">
        <f t="array" ref="U9">AVERAGE(($H9:$K9)/4,$L9,$M9,$N9,$O8)</f>
        <v>0</v>
      </c>
      <c r="V9" s="80" cm="1">
        <f t="array" ref="V9">AVERAGE(($H9:$K9)/4,$L9,$M9,$N9,$O8)</f>
        <v>0</v>
      </c>
      <c r="W9" s="80" cm="1">
        <f t="array" ref="W9">AVERAGE(($H9:$K9)/4,$L9,$M9,$N9,$O8)</f>
        <v>0</v>
      </c>
      <c r="X9" s="37" t="s">
        <v>408</v>
      </c>
      <c r="Y9" s="78" t="s">
        <v>409</v>
      </c>
    </row>
    <row r="10" spans="1:25">
      <c r="B10" s="36"/>
      <c r="C10" s="36"/>
      <c r="D10" s="10" t="s">
        <v>73</v>
      </c>
      <c r="E10" s="12" t="s">
        <v>411</v>
      </c>
      <c r="F10" s="67" t="s">
        <v>0</v>
      </c>
      <c r="G10" s="68" t="s">
        <v>71</v>
      </c>
      <c r="H10" s="68">
        <v>0</v>
      </c>
      <c r="I10" s="68">
        <v>0</v>
      </c>
      <c r="J10" s="68">
        <v>0</v>
      </c>
      <c r="K10" s="68">
        <v>0</v>
      </c>
      <c r="L10" s="70">
        <v>0</v>
      </c>
      <c r="M10" s="70">
        <v>0</v>
      </c>
      <c r="N10" s="70">
        <v>0</v>
      </c>
      <c r="O10" s="70">
        <v>0</v>
      </c>
      <c r="P10" s="80">
        <v>0</v>
      </c>
      <c r="Q10" s="80">
        <v>0</v>
      </c>
      <c r="R10" s="80">
        <v>0</v>
      </c>
      <c r="S10" s="80">
        <v>0</v>
      </c>
      <c r="T10" s="80" cm="1">
        <f t="array" ref="T10">AVERAGE(($H10:$K10)/4,$L10,$M10,$N10,$O9)</f>
        <v>0</v>
      </c>
      <c r="U10" s="80" cm="1">
        <f t="array" ref="U10">AVERAGE(($H10:$K10)/4,$L10,$M10,$N10,$O9)</f>
        <v>0</v>
      </c>
      <c r="V10" s="80" cm="1">
        <f t="array" ref="V10">AVERAGE(($H10:$K10)/4,$L10,$M10,$N10,$O9)</f>
        <v>0</v>
      </c>
      <c r="W10" s="80" cm="1">
        <f t="array" ref="W10">AVERAGE(($H10:$K10)/4,$L10,$M10,$N10,$O9)</f>
        <v>0</v>
      </c>
      <c r="X10" s="37" t="s">
        <v>408</v>
      </c>
      <c r="Y10" s="78" t="s">
        <v>409</v>
      </c>
    </row>
    <row r="11" spans="1:25">
      <c r="B11" s="36"/>
      <c r="C11" s="36"/>
      <c r="D11" s="10" t="s">
        <v>75</v>
      </c>
      <c r="E11" s="12" t="s">
        <v>412</v>
      </c>
      <c r="F11" s="67" t="s">
        <v>0</v>
      </c>
      <c r="G11" s="68" t="s">
        <v>71</v>
      </c>
      <c r="H11" s="68">
        <v>2</v>
      </c>
      <c r="I11" s="68">
        <v>0</v>
      </c>
      <c r="J11" s="68">
        <v>0</v>
      </c>
      <c r="K11" s="68">
        <v>0</v>
      </c>
      <c r="L11" s="70">
        <v>0</v>
      </c>
      <c r="M11" s="70">
        <v>1</v>
      </c>
      <c r="N11" s="70">
        <v>0</v>
      </c>
      <c r="O11" s="70">
        <v>0</v>
      </c>
      <c r="P11" s="80">
        <v>1</v>
      </c>
      <c r="Q11" s="80">
        <v>0</v>
      </c>
      <c r="R11" s="80">
        <v>0</v>
      </c>
      <c r="S11" s="80">
        <v>0</v>
      </c>
      <c r="T11" s="80" cm="1">
        <f t="array" ref="T11">AVERAGE(($H11:$K11)/4,$L11,$M11,$N11,$O10)</f>
        <v>0.1875</v>
      </c>
      <c r="U11" s="80" cm="1">
        <f t="array" ref="U11">AVERAGE(($H11:$K11)/4,$L11,$M11,$N11,$O10)</f>
        <v>0.1875</v>
      </c>
      <c r="V11" s="80" cm="1">
        <f t="array" ref="V11">AVERAGE(($H11:$K11)/4,$L11,$M11,$N11,$O10)</f>
        <v>0.1875</v>
      </c>
      <c r="W11" s="80" cm="1">
        <f t="array" ref="W11">AVERAGE(($H11:$K11)/4,$L11,$M11,$N11,$O10)</f>
        <v>0.1875</v>
      </c>
      <c r="X11" s="37" t="s">
        <v>408</v>
      </c>
      <c r="Y11" s="78" t="s">
        <v>409</v>
      </c>
    </row>
    <row r="12" spans="1:25">
      <c r="B12" s="36"/>
      <c r="C12" s="36"/>
      <c r="D12" s="10" t="s">
        <v>78</v>
      </c>
      <c r="E12" s="38" t="s">
        <v>413</v>
      </c>
      <c r="F12" s="67" t="s">
        <v>0</v>
      </c>
      <c r="G12" s="68" t="s">
        <v>71</v>
      </c>
      <c r="H12" s="68">
        <v>0</v>
      </c>
      <c r="I12" s="68">
        <v>0</v>
      </c>
      <c r="J12" s="68">
        <v>0</v>
      </c>
      <c r="K12" s="68">
        <v>0</v>
      </c>
      <c r="L12" s="70">
        <v>0</v>
      </c>
      <c r="M12" s="70">
        <v>0</v>
      </c>
      <c r="N12" s="70">
        <v>0</v>
      </c>
      <c r="O12" s="70">
        <v>0</v>
      </c>
      <c r="P12" s="80">
        <v>0</v>
      </c>
      <c r="Q12" s="80">
        <v>0</v>
      </c>
      <c r="R12" s="80">
        <v>0</v>
      </c>
      <c r="S12" s="80">
        <v>0</v>
      </c>
      <c r="T12" s="80" cm="1">
        <f t="array" ref="T12">AVERAGE(($H12:$K12)/4,$L12,$M12,$N12,$O11)</f>
        <v>0</v>
      </c>
      <c r="U12" s="80" cm="1">
        <f t="array" ref="U12">AVERAGE(($H12:$K12)/4,$L12,$M12,$N12,$O11)</f>
        <v>0</v>
      </c>
      <c r="V12" s="80" cm="1">
        <f t="array" ref="V12">AVERAGE(($H12:$K12)/4,$L12,$M12,$N12,$O11)</f>
        <v>0</v>
      </c>
      <c r="W12" s="80" cm="1">
        <f t="array" ref="W12">AVERAGE(($H12:$K12)/4,$L12,$M12,$N12,$O11)</f>
        <v>0</v>
      </c>
      <c r="X12" s="37" t="s">
        <v>408</v>
      </c>
      <c r="Y12" s="78" t="s">
        <v>409</v>
      </c>
    </row>
    <row r="13" spans="1:25">
      <c r="B13" s="36"/>
      <c r="C13" s="36" t="s">
        <v>414</v>
      </c>
      <c r="D13" s="10" t="s">
        <v>167</v>
      </c>
      <c r="E13" s="38" t="s">
        <v>415</v>
      </c>
      <c r="F13" s="67" t="s">
        <v>0</v>
      </c>
      <c r="G13" s="68" t="s">
        <v>71</v>
      </c>
      <c r="H13" s="68">
        <v>0</v>
      </c>
      <c r="I13" s="68">
        <v>0</v>
      </c>
      <c r="J13" s="68">
        <v>1</v>
      </c>
      <c r="K13" s="68">
        <v>0</v>
      </c>
      <c r="L13" s="70">
        <v>0</v>
      </c>
      <c r="M13" s="70">
        <v>0</v>
      </c>
      <c r="N13" s="70">
        <v>0</v>
      </c>
      <c r="O13" s="70">
        <v>0</v>
      </c>
      <c r="P13" s="80">
        <v>0</v>
      </c>
      <c r="Q13" s="80">
        <v>0</v>
      </c>
      <c r="R13" s="80">
        <v>0</v>
      </c>
      <c r="S13" s="80">
        <v>0</v>
      </c>
      <c r="T13" s="80" cm="1">
        <f t="array" ref="T13">AVERAGE(($H13:$K13)/4,$L13,$M13,$N13,$O12)</f>
        <v>3.125E-2</v>
      </c>
      <c r="U13" s="80" cm="1">
        <f t="array" ref="U13">AVERAGE(($H13:$K13)/4,$L13,$M13,$N13,$O12)</f>
        <v>3.125E-2</v>
      </c>
      <c r="V13" s="80" cm="1">
        <f t="array" ref="V13">AVERAGE(($H13:$K13)/4,$L13,$M13,$N13,$O12)</f>
        <v>3.125E-2</v>
      </c>
      <c r="W13" s="80" cm="1">
        <f t="array" ref="W13">AVERAGE(($H13:$K13)/4,$L13,$M13,$N13,$O12)</f>
        <v>3.125E-2</v>
      </c>
      <c r="X13" s="37" t="s">
        <v>408</v>
      </c>
      <c r="Y13" s="78" t="s">
        <v>409</v>
      </c>
    </row>
    <row r="14" spans="1:25">
      <c r="B14" s="36"/>
      <c r="C14" s="36"/>
      <c r="D14" s="10" t="s">
        <v>169</v>
      </c>
      <c r="E14" s="38" t="s">
        <v>416</v>
      </c>
      <c r="F14" s="67" t="s">
        <v>0</v>
      </c>
      <c r="G14" s="68" t="s">
        <v>71</v>
      </c>
      <c r="H14" s="68">
        <v>0</v>
      </c>
      <c r="I14" s="68">
        <v>0</v>
      </c>
      <c r="J14" s="68">
        <v>0</v>
      </c>
      <c r="K14" s="68">
        <v>0</v>
      </c>
      <c r="L14" s="70">
        <v>0</v>
      </c>
      <c r="M14" s="70">
        <v>0</v>
      </c>
      <c r="N14" s="70">
        <v>0</v>
      </c>
      <c r="O14" s="70">
        <v>0</v>
      </c>
      <c r="P14" s="80">
        <v>0</v>
      </c>
      <c r="Q14" s="80">
        <v>0</v>
      </c>
      <c r="R14" s="80">
        <v>0</v>
      </c>
      <c r="S14" s="80">
        <v>0</v>
      </c>
      <c r="T14" s="80" cm="1">
        <f t="array" ref="T14">AVERAGE(($H14:$K14)/4,$L14,$M14,$N14,$O13)</f>
        <v>0</v>
      </c>
      <c r="U14" s="80" cm="1">
        <f t="array" ref="U14">AVERAGE(($H14:$K14)/4,$L14,$M14,$N14,$O13)</f>
        <v>0</v>
      </c>
      <c r="V14" s="80" cm="1">
        <f t="array" ref="V14">AVERAGE(($H14:$K14)/4,$L14,$M14,$N14,$O13)</f>
        <v>0</v>
      </c>
      <c r="W14" s="80" cm="1">
        <f t="array" ref="W14">AVERAGE(($H14:$K14)/4,$L14,$M14,$N14,$O13)</f>
        <v>0</v>
      </c>
      <c r="X14" s="37" t="s">
        <v>408</v>
      </c>
      <c r="Y14" s="78" t="s">
        <v>409</v>
      </c>
    </row>
    <row r="15" spans="1:25">
      <c r="B15" s="36"/>
      <c r="C15" s="36"/>
      <c r="D15" s="10" t="s">
        <v>171</v>
      </c>
      <c r="E15" s="12" t="s">
        <v>417</v>
      </c>
      <c r="F15" s="67" t="s">
        <v>0</v>
      </c>
      <c r="G15" s="68" t="s">
        <v>71</v>
      </c>
      <c r="H15" s="68">
        <v>0</v>
      </c>
      <c r="I15" s="68">
        <v>0</v>
      </c>
      <c r="J15" s="68">
        <v>0</v>
      </c>
      <c r="K15" s="68">
        <v>0</v>
      </c>
      <c r="L15" s="70">
        <v>0</v>
      </c>
      <c r="M15" s="70">
        <v>0</v>
      </c>
      <c r="N15" s="70">
        <v>0</v>
      </c>
      <c r="O15" s="70">
        <v>0</v>
      </c>
      <c r="P15" s="80">
        <v>0</v>
      </c>
      <c r="Q15" s="80">
        <v>0</v>
      </c>
      <c r="R15" s="80">
        <v>0</v>
      </c>
      <c r="S15" s="80">
        <v>0</v>
      </c>
      <c r="T15" s="80" cm="1">
        <f t="array" ref="T15">AVERAGE(($H15:$K15)/4,$L15,$M15,$N15,$O14)</f>
        <v>0</v>
      </c>
      <c r="U15" s="80" cm="1">
        <f t="array" ref="U15">AVERAGE(($H15:$K15)/4,$L15,$M15,$N15,$O14)</f>
        <v>0</v>
      </c>
      <c r="V15" s="80" cm="1">
        <f t="array" ref="V15">AVERAGE(($H15:$K15)/4,$L15,$M15,$N15,$O14)</f>
        <v>0</v>
      </c>
      <c r="W15" s="80" cm="1">
        <f t="array" ref="W15">AVERAGE(($H15:$K15)/4,$L15,$M15,$N15,$O14)</f>
        <v>0</v>
      </c>
      <c r="X15" s="37" t="s">
        <v>408</v>
      </c>
      <c r="Y15" s="78" t="s">
        <v>409</v>
      </c>
    </row>
    <row r="16" spans="1:25">
      <c r="B16" s="36"/>
      <c r="C16" s="36"/>
      <c r="D16" s="10" t="s">
        <v>173</v>
      </c>
      <c r="E16" s="12" t="s">
        <v>418</v>
      </c>
      <c r="F16" s="67" t="s">
        <v>0</v>
      </c>
      <c r="G16" s="68" t="s">
        <v>71</v>
      </c>
      <c r="H16" s="68">
        <v>0</v>
      </c>
      <c r="I16" s="68">
        <v>0</v>
      </c>
      <c r="J16" s="68">
        <v>0</v>
      </c>
      <c r="K16" s="68">
        <v>0</v>
      </c>
      <c r="L16" s="70">
        <v>0</v>
      </c>
      <c r="M16" s="70">
        <v>0</v>
      </c>
      <c r="N16" s="70">
        <v>0</v>
      </c>
      <c r="O16" s="70">
        <v>0</v>
      </c>
      <c r="P16" s="80">
        <v>0</v>
      </c>
      <c r="Q16" s="80">
        <v>0</v>
      </c>
      <c r="R16" s="80">
        <v>0</v>
      </c>
      <c r="S16" s="80">
        <v>0</v>
      </c>
      <c r="T16" s="80" cm="1">
        <f t="array" ref="T16">AVERAGE(($H16:$K16)/4,$L16,$M16,$N16,$O15)</f>
        <v>0</v>
      </c>
      <c r="U16" s="80" cm="1">
        <f t="array" ref="U16">AVERAGE(($H16:$K16)/4,$L16,$M16,$N16,$O15)</f>
        <v>0</v>
      </c>
      <c r="V16" s="80" cm="1">
        <f t="array" ref="V16">AVERAGE(($H16:$K16)/4,$L16,$M16,$N16,$O15)</f>
        <v>0</v>
      </c>
      <c r="W16" s="80" cm="1">
        <f t="array" ref="W16">AVERAGE(($H16:$K16)/4,$L16,$M16,$N16,$O15)</f>
        <v>0</v>
      </c>
      <c r="X16" s="37" t="s">
        <v>408</v>
      </c>
      <c r="Y16" s="78" t="s">
        <v>409</v>
      </c>
    </row>
    <row r="17" spans="1:25">
      <c r="B17" s="36"/>
      <c r="C17" s="36"/>
      <c r="D17" s="10" t="s">
        <v>346</v>
      </c>
      <c r="E17" s="12" t="s">
        <v>419</v>
      </c>
      <c r="F17" s="67" t="s">
        <v>0</v>
      </c>
      <c r="G17" s="68" t="s">
        <v>71</v>
      </c>
      <c r="H17" s="68">
        <v>0</v>
      </c>
      <c r="I17" s="68">
        <v>0</v>
      </c>
      <c r="J17" s="68">
        <v>0</v>
      </c>
      <c r="K17" s="68">
        <v>0</v>
      </c>
      <c r="L17" s="70">
        <v>0</v>
      </c>
      <c r="M17" s="70">
        <v>0</v>
      </c>
      <c r="N17" s="70">
        <v>0</v>
      </c>
      <c r="O17" s="70">
        <v>0</v>
      </c>
      <c r="P17" s="80">
        <v>0</v>
      </c>
      <c r="Q17" s="80">
        <v>0</v>
      </c>
      <c r="R17" s="80">
        <v>0</v>
      </c>
      <c r="S17" s="80">
        <v>0</v>
      </c>
      <c r="T17" s="80" cm="1">
        <f t="array" ref="T17">AVERAGE(($H17:$K17)/4,$L17,$M17,$N17,$O16)</f>
        <v>0</v>
      </c>
      <c r="U17" s="80" cm="1">
        <f t="array" ref="U17">AVERAGE(($H17:$K17)/4,$L17,$M17,$N17,$O16)</f>
        <v>0</v>
      </c>
      <c r="V17" s="80" cm="1">
        <f t="array" ref="V17">AVERAGE(($H17:$K17)/4,$L17,$M17,$N17,$O16)</f>
        <v>0</v>
      </c>
      <c r="W17" s="80" cm="1">
        <f t="array" ref="W17">AVERAGE(($H17:$K17)/4,$L17,$M17,$N17,$O16)</f>
        <v>0</v>
      </c>
      <c r="X17" s="37" t="s">
        <v>408</v>
      </c>
      <c r="Y17" s="78" t="s">
        <v>409</v>
      </c>
    </row>
    <row r="18" spans="1:25">
      <c r="B18" s="36"/>
      <c r="C18" s="36"/>
      <c r="D18" s="10" t="s">
        <v>420</v>
      </c>
      <c r="E18" s="12" t="s">
        <v>421</v>
      </c>
      <c r="F18" s="67" t="s">
        <v>0</v>
      </c>
      <c r="G18" s="68" t="s">
        <v>71</v>
      </c>
      <c r="H18" s="68">
        <v>0</v>
      </c>
      <c r="I18" s="68">
        <v>0</v>
      </c>
      <c r="J18" s="68">
        <v>0</v>
      </c>
      <c r="K18" s="68">
        <v>0</v>
      </c>
      <c r="L18" s="70">
        <v>0</v>
      </c>
      <c r="M18" s="70">
        <v>0</v>
      </c>
      <c r="N18" s="70">
        <v>0</v>
      </c>
      <c r="O18" s="70">
        <v>0</v>
      </c>
      <c r="P18" s="80">
        <v>0</v>
      </c>
      <c r="Q18" s="80">
        <v>0</v>
      </c>
      <c r="R18" s="80">
        <v>0</v>
      </c>
      <c r="S18" s="80">
        <v>0</v>
      </c>
      <c r="T18" s="80" cm="1">
        <f t="array" ref="T18">AVERAGE(($H18:$K18)/4,$L18,$M18,$N18,$O17)</f>
        <v>0</v>
      </c>
      <c r="U18" s="80" cm="1">
        <f t="array" ref="U18">AVERAGE(($H18:$K18)/4,$L18,$M18,$N18,$O17)</f>
        <v>0</v>
      </c>
      <c r="V18" s="80" cm="1">
        <f t="array" ref="V18">AVERAGE(($H18:$K18)/4,$L18,$M18,$N18,$O17)</f>
        <v>0</v>
      </c>
      <c r="W18" s="80" cm="1">
        <f t="array" ref="W18">AVERAGE(($H18:$K18)/4,$L18,$M18,$N18,$O17)</f>
        <v>0</v>
      </c>
      <c r="X18" s="37" t="s">
        <v>408</v>
      </c>
      <c r="Y18" s="78" t="s">
        <v>409</v>
      </c>
    </row>
    <row r="19" spans="1:25">
      <c r="B19" s="36"/>
      <c r="C19" s="36"/>
      <c r="D19" s="10" t="s">
        <v>422</v>
      </c>
      <c r="E19" s="12" t="s">
        <v>423</v>
      </c>
      <c r="F19" s="67" t="s">
        <v>0</v>
      </c>
      <c r="G19" s="68" t="s">
        <v>71</v>
      </c>
      <c r="H19" s="68">
        <v>0</v>
      </c>
      <c r="I19" s="68">
        <v>0</v>
      </c>
      <c r="J19" s="68">
        <v>0</v>
      </c>
      <c r="K19" s="68">
        <v>0</v>
      </c>
      <c r="L19" s="70">
        <v>0</v>
      </c>
      <c r="M19" s="70">
        <v>0</v>
      </c>
      <c r="N19" s="70">
        <v>0</v>
      </c>
      <c r="O19" s="70">
        <v>0</v>
      </c>
      <c r="P19" s="80">
        <v>0</v>
      </c>
      <c r="Q19" s="80">
        <v>0</v>
      </c>
      <c r="R19" s="80">
        <v>0</v>
      </c>
      <c r="S19" s="80">
        <v>0</v>
      </c>
      <c r="T19" s="80" cm="1">
        <f t="array" ref="T19">AVERAGE(($H19:$K19)/4,$L19,$M19,$N19,$O18)</f>
        <v>0</v>
      </c>
      <c r="U19" s="80" cm="1">
        <f t="array" ref="U19">AVERAGE(($H19:$K19)/4,$L19,$M19,$N19,$O18)</f>
        <v>0</v>
      </c>
      <c r="V19" s="80" cm="1">
        <f t="array" ref="V19">AVERAGE(($H19:$K19)/4,$L19,$M19,$N19,$O18)</f>
        <v>0</v>
      </c>
      <c r="W19" s="80" cm="1">
        <f t="array" ref="W19">AVERAGE(($H19:$K19)/4,$L19,$M19,$N19,$O18)</f>
        <v>0</v>
      </c>
      <c r="X19" s="37" t="s">
        <v>408</v>
      </c>
      <c r="Y19" s="78" t="s">
        <v>409</v>
      </c>
    </row>
    <row r="20" spans="1:25">
      <c r="B20" s="36"/>
      <c r="C20" s="36"/>
      <c r="D20" s="34" t="s">
        <v>424</v>
      </c>
      <c r="E20" s="12" t="s">
        <v>425</v>
      </c>
      <c r="F20" s="67" t="s">
        <v>0</v>
      </c>
      <c r="G20" s="68" t="s">
        <v>71</v>
      </c>
      <c r="H20" s="68">
        <v>1</v>
      </c>
      <c r="I20" s="68">
        <v>0</v>
      </c>
      <c r="J20" s="68">
        <v>0</v>
      </c>
      <c r="K20" s="68">
        <v>0</v>
      </c>
      <c r="L20" s="70">
        <v>0</v>
      </c>
      <c r="M20" s="70">
        <v>0</v>
      </c>
      <c r="N20" s="70">
        <v>0</v>
      </c>
      <c r="O20" s="70">
        <v>0</v>
      </c>
      <c r="P20" s="80">
        <v>0</v>
      </c>
      <c r="Q20" s="80">
        <v>0</v>
      </c>
      <c r="R20" s="80">
        <v>0</v>
      </c>
      <c r="S20" s="80">
        <v>0</v>
      </c>
      <c r="T20" s="80" cm="1">
        <f t="array" ref="T20">AVERAGE(($H20:$K20)/4,$L20,$M20,$N20,$O19)</f>
        <v>3.125E-2</v>
      </c>
      <c r="U20" s="80" cm="1">
        <f t="array" ref="U20">AVERAGE(($H20:$K20)/4,$L20,$M20,$N20,$O19)</f>
        <v>3.125E-2</v>
      </c>
      <c r="V20" s="80" cm="1">
        <f t="array" ref="V20">AVERAGE(($H20:$K20)/4,$L20,$M20,$N20,$O19)</f>
        <v>3.125E-2</v>
      </c>
      <c r="W20" s="80" cm="1">
        <f t="array" ref="W20">AVERAGE(($H20:$K20)/4,$L20,$M20,$N20,$O19)</f>
        <v>3.125E-2</v>
      </c>
      <c r="X20" s="37" t="s">
        <v>408</v>
      </c>
      <c r="Y20" s="78" t="s">
        <v>409</v>
      </c>
    </row>
    <row r="21" spans="1:25">
      <c r="B21" s="36"/>
      <c r="C21" s="36" t="s">
        <v>426</v>
      </c>
      <c r="D21" s="10" t="s">
        <v>147</v>
      </c>
      <c r="E21" s="10" t="s">
        <v>427</v>
      </c>
      <c r="F21" s="67" t="s">
        <v>0</v>
      </c>
      <c r="G21" s="68" t="s">
        <v>71</v>
      </c>
      <c r="H21" s="68">
        <v>0</v>
      </c>
      <c r="I21" s="68">
        <v>0</v>
      </c>
      <c r="J21" s="68">
        <v>0</v>
      </c>
      <c r="K21" s="68">
        <v>0</v>
      </c>
      <c r="L21" s="70">
        <v>0</v>
      </c>
      <c r="M21" s="70">
        <v>0</v>
      </c>
      <c r="N21" s="70">
        <v>0</v>
      </c>
      <c r="O21" s="70">
        <v>0</v>
      </c>
      <c r="P21" s="80">
        <v>0</v>
      </c>
      <c r="Q21" s="80">
        <v>0</v>
      </c>
      <c r="R21" s="80">
        <v>0</v>
      </c>
      <c r="S21" s="80">
        <v>0</v>
      </c>
      <c r="T21" s="80" cm="1">
        <f t="array" ref="T21">AVERAGE(($H21:$K21)/4,$L21,$M21,$N21,$O20)</f>
        <v>0</v>
      </c>
      <c r="U21" s="80" cm="1">
        <f t="array" ref="U21">AVERAGE(($H21:$K21)/4,$L21,$M21,$N21,$O20)</f>
        <v>0</v>
      </c>
      <c r="V21" s="80" cm="1">
        <f t="array" ref="V21">AVERAGE(($H21:$K21)/4,$L21,$M21,$N21,$O20)</f>
        <v>0</v>
      </c>
      <c r="W21" s="80" cm="1">
        <f t="array" ref="W21">AVERAGE(($H21:$K21)/4,$L21,$M21,$N21,$O20)</f>
        <v>0</v>
      </c>
      <c r="X21" s="37" t="s">
        <v>408</v>
      </c>
      <c r="Y21" s="78" t="s">
        <v>409</v>
      </c>
    </row>
    <row r="22" spans="1:25">
      <c r="B22" s="36"/>
      <c r="C22" s="36" t="s">
        <v>428</v>
      </c>
      <c r="D22" s="10" t="s">
        <v>188</v>
      </c>
      <c r="E22" s="36" t="s">
        <v>429</v>
      </c>
      <c r="F22" s="67" t="s">
        <v>0</v>
      </c>
      <c r="G22" s="68" t="s">
        <v>71</v>
      </c>
      <c r="H22" s="68">
        <v>0</v>
      </c>
      <c r="I22" s="68">
        <v>0</v>
      </c>
      <c r="J22" s="68">
        <v>0</v>
      </c>
      <c r="K22" s="68">
        <v>0</v>
      </c>
      <c r="L22" s="70">
        <v>0</v>
      </c>
      <c r="M22" s="70">
        <v>0</v>
      </c>
      <c r="N22" s="70">
        <v>0</v>
      </c>
      <c r="O22" s="70">
        <v>0</v>
      </c>
      <c r="P22" s="80">
        <v>0</v>
      </c>
      <c r="Q22" s="80">
        <v>0</v>
      </c>
      <c r="R22" s="80">
        <v>0</v>
      </c>
      <c r="S22" s="80">
        <v>0</v>
      </c>
      <c r="T22" s="80" cm="1">
        <f t="array" ref="T22">AVERAGE(($H22:$K22)/4,$L22,$M22,$N22,$O21)</f>
        <v>0</v>
      </c>
      <c r="U22" s="80" cm="1">
        <f t="array" ref="U22">AVERAGE(($H22:$K22)/4,$L22,$M22,$N22,$O21)</f>
        <v>0</v>
      </c>
      <c r="V22" s="80" cm="1">
        <f t="array" ref="V22">AVERAGE(($H22:$K22)/4,$L22,$M22,$N22,$O21)</f>
        <v>0</v>
      </c>
      <c r="W22" s="80" cm="1">
        <f t="array" ref="W22">AVERAGE(($H22:$K22)/4,$L22,$M22,$N22,$O21)</f>
        <v>0</v>
      </c>
      <c r="X22" s="37" t="s">
        <v>408</v>
      </c>
      <c r="Y22" s="78" t="s">
        <v>409</v>
      </c>
    </row>
    <row r="23" spans="1:25">
      <c r="B23" s="36"/>
      <c r="C23" s="36" t="s">
        <v>430</v>
      </c>
      <c r="D23" s="10" t="s">
        <v>192</v>
      </c>
      <c r="E23" s="10" t="s">
        <v>431</v>
      </c>
      <c r="F23" s="67" t="s">
        <v>0</v>
      </c>
      <c r="G23" s="68" t="s">
        <v>71</v>
      </c>
      <c r="H23" s="68">
        <v>0</v>
      </c>
      <c r="I23" s="68">
        <v>0</v>
      </c>
      <c r="J23" s="68">
        <v>0</v>
      </c>
      <c r="K23" s="68">
        <v>0</v>
      </c>
      <c r="L23" s="70">
        <v>0</v>
      </c>
      <c r="M23" s="70">
        <v>0</v>
      </c>
      <c r="N23" s="70">
        <v>0</v>
      </c>
      <c r="O23" s="70">
        <v>0</v>
      </c>
      <c r="P23" s="80">
        <v>0</v>
      </c>
      <c r="Q23" s="80">
        <v>0</v>
      </c>
      <c r="R23" s="80">
        <v>1</v>
      </c>
      <c r="S23" s="80">
        <v>0</v>
      </c>
      <c r="T23" s="80" cm="1">
        <f t="array" ref="T23">AVERAGE(($H23:$K23)/4,$L23,$M23,$N23,$O22)</f>
        <v>0</v>
      </c>
      <c r="U23" s="80" cm="1">
        <f t="array" ref="U23">AVERAGE(($H23:$K23)/4,$L23,$M23,$N23,$O22)</f>
        <v>0</v>
      </c>
      <c r="V23" s="80" cm="1">
        <f t="array" ref="V23">AVERAGE(($H23:$K23)/4,$L23,$M23,$N23,$O22)</f>
        <v>0</v>
      </c>
      <c r="W23" s="80" cm="1">
        <f t="array" ref="W23">AVERAGE(($H23:$K23)/4,$L23,$M23,$N23,$O22)</f>
        <v>0</v>
      </c>
      <c r="X23" s="37" t="s">
        <v>408</v>
      </c>
      <c r="Y23" s="78" t="s">
        <v>409</v>
      </c>
    </row>
    <row r="24" spans="1:25">
      <c r="B24" s="36"/>
      <c r="C24" s="36" t="s">
        <v>432</v>
      </c>
      <c r="D24" s="10" t="s">
        <v>199</v>
      </c>
      <c r="E24" s="10" t="s">
        <v>433</v>
      </c>
      <c r="F24" s="67" t="s">
        <v>0</v>
      </c>
      <c r="G24" s="68" t="s">
        <v>71</v>
      </c>
      <c r="H24" s="68">
        <v>0</v>
      </c>
      <c r="I24" s="68">
        <v>0</v>
      </c>
      <c r="J24" s="68">
        <v>0</v>
      </c>
      <c r="K24" s="68">
        <v>0</v>
      </c>
      <c r="L24" s="70">
        <v>0</v>
      </c>
      <c r="M24" s="70">
        <v>0</v>
      </c>
      <c r="N24" s="70">
        <v>0</v>
      </c>
      <c r="O24" s="70">
        <v>0</v>
      </c>
      <c r="P24" s="80">
        <v>0</v>
      </c>
      <c r="Q24" s="80">
        <v>0</v>
      </c>
      <c r="R24" s="80">
        <v>0</v>
      </c>
      <c r="S24" s="80">
        <v>0</v>
      </c>
      <c r="T24" s="80" cm="1">
        <f t="array" ref="T24">AVERAGE(($H24:$K24)/4,$L24,$M24,$N24,$O23)</f>
        <v>0</v>
      </c>
      <c r="U24" s="80" cm="1">
        <f t="array" ref="U24">AVERAGE(($H24:$K24)/4,$L24,$M24,$N24,$O23)</f>
        <v>0</v>
      </c>
      <c r="V24" s="80" cm="1">
        <f t="array" ref="V24">AVERAGE(($H24:$K24)/4,$L24,$M24,$N24,$O23)</f>
        <v>0</v>
      </c>
      <c r="W24" s="80" cm="1">
        <f t="array" ref="W24">AVERAGE(($H24:$K24)/4,$L24,$M24,$N24,$O23)</f>
        <v>0</v>
      </c>
      <c r="X24" s="37" t="s">
        <v>408</v>
      </c>
      <c r="Y24" s="78" t="s">
        <v>409</v>
      </c>
    </row>
    <row r="25" spans="1:25">
      <c r="B25" s="36"/>
      <c r="C25" s="36" t="s">
        <v>434</v>
      </c>
      <c r="D25" s="10" t="s">
        <v>203</v>
      </c>
      <c r="E25" s="10" t="s">
        <v>435</v>
      </c>
      <c r="F25" s="67" t="s">
        <v>0</v>
      </c>
      <c r="G25" s="68" t="s">
        <v>71</v>
      </c>
      <c r="H25" s="68">
        <v>0</v>
      </c>
      <c r="I25" s="68">
        <v>0</v>
      </c>
      <c r="J25" s="68">
        <v>0</v>
      </c>
      <c r="K25" s="68">
        <v>0</v>
      </c>
      <c r="L25" s="70">
        <v>0</v>
      </c>
      <c r="M25" s="70">
        <v>0</v>
      </c>
      <c r="N25" s="70">
        <v>0</v>
      </c>
      <c r="O25" s="70">
        <v>0</v>
      </c>
      <c r="P25" s="80">
        <v>0</v>
      </c>
      <c r="Q25" s="80">
        <v>1</v>
      </c>
      <c r="R25" s="80">
        <v>0</v>
      </c>
      <c r="S25" s="80">
        <v>0</v>
      </c>
      <c r="T25" s="80" cm="1">
        <f t="array" ref="T25">AVERAGE(($H25:$K25)/4,$L25,$M25,$N25,$O24)</f>
        <v>0</v>
      </c>
      <c r="U25" s="80" cm="1">
        <f t="array" ref="U25">AVERAGE(($H25:$K25)/4,$L25,$M25,$N25,$O24)</f>
        <v>0</v>
      </c>
      <c r="V25" s="80" cm="1">
        <f t="array" ref="V25">AVERAGE(($H25:$K25)/4,$L25,$M25,$N25,$O24)</f>
        <v>0</v>
      </c>
      <c r="W25" s="80" cm="1">
        <f t="array" ref="W25">AVERAGE(($H25:$K25)/4,$L25,$M25,$N25,$O24)</f>
        <v>0</v>
      </c>
      <c r="X25" s="37" t="s">
        <v>408</v>
      </c>
      <c r="Y25" s="78" t="s">
        <v>409</v>
      </c>
    </row>
    <row r="26" spans="1:25">
      <c r="B26" s="36"/>
      <c r="C26" s="36" t="s">
        <v>436</v>
      </c>
      <c r="D26" s="10" t="s">
        <v>223</v>
      </c>
      <c r="E26" s="10" t="s">
        <v>437</v>
      </c>
      <c r="F26" s="67" t="s">
        <v>0</v>
      </c>
      <c r="G26" s="68" t="s">
        <v>71</v>
      </c>
      <c r="H26" s="68">
        <v>0</v>
      </c>
      <c r="I26" s="68">
        <v>0</v>
      </c>
      <c r="J26" s="68">
        <v>0</v>
      </c>
      <c r="K26" s="68">
        <v>0</v>
      </c>
      <c r="L26" s="70">
        <v>0</v>
      </c>
      <c r="M26" s="70">
        <v>0</v>
      </c>
      <c r="N26" s="70">
        <v>0</v>
      </c>
      <c r="O26" s="70">
        <v>0</v>
      </c>
      <c r="P26" s="80">
        <v>0</v>
      </c>
      <c r="Q26" s="80">
        <v>0</v>
      </c>
      <c r="R26" s="80">
        <v>0</v>
      </c>
      <c r="S26" s="80">
        <v>0</v>
      </c>
      <c r="T26" s="80" cm="1">
        <f t="array" ref="T26">AVERAGE(($H26:$K26)/4,$L26,$M26,$N26,$O25)</f>
        <v>0</v>
      </c>
      <c r="U26" s="80" cm="1">
        <f t="array" ref="U26">AVERAGE(($H26:$K26)/4,$L26,$M26,$N26,$O25)</f>
        <v>0</v>
      </c>
      <c r="V26" s="80" cm="1">
        <f t="array" ref="V26">AVERAGE(($H26:$K26)/4,$L26,$M26,$N26,$O25)</f>
        <v>0</v>
      </c>
      <c r="W26" s="80" cm="1">
        <f t="array" ref="W26">AVERAGE(($H26:$K26)/4,$L26,$M26,$N26,$O25)</f>
        <v>0</v>
      </c>
      <c r="X26" s="37" t="s">
        <v>408</v>
      </c>
      <c r="Y26" s="78" t="s">
        <v>409</v>
      </c>
    </row>
    <row r="27" spans="1:25">
      <c r="A27" s="8" t="s">
        <v>404</v>
      </c>
      <c r="B27" s="36" t="s">
        <v>438</v>
      </c>
      <c r="C27" s="36" t="s">
        <v>439</v>
      </c>
      <c r="D27" s="36" t="s">
        <v>226</v>
      </c>
      <c r="E27" s="12" t="s">
        <v>440</v>
      </c>
      <c r="F27" s="67" t="s">
        <v>1</v>
      </c>
      <c r="G27" s="68" t="s">
        <v>71</v>
      </c>
      <c r="H27" s="68" t="s">
        <v>71</v>
      </c>
      <c r="I27" s="68" t="s">
        <v>71</v>
      </c>
      <c r="J27" s="68" t="s">
        <v>71</v>
      </c>
      <c r="K27" s="68" t="s">
        <v>71</v>
      </c>
      <c r="L27" s="68" t="s">
        <v>71</v>
      </c>
      <c r="M27" s="68" t="s">
        <v>71</v>
      </c>
      <c r="N27" s="68" t="s">
        <v>71</v>
      </c>
      <c r="O27" s="68" t="s">
        <v>71</v>
      </c>
      <c r="P27" s="68" t="s">
        <v>71</v>
      </c>
      <c r="Q27" s="68" t="s">
        <v>71</v>
      </c>
      <c r="R27" s="68" t="s">
        <v>71</v>
      </c>
      <c r="S27" s="68" t="s">
        <v>71</v>
      </c>
      <c r="T27" s="68" t="s">
        <v>71</v>
      </c>
      <c r="U27" s="68" t="s">
        <v>71</v>
      </c>
      <c r="V27" s="68" t="s">
        <v>71</v>
      </c>
      <c r="W27" s="68" t="s">
        <v>71</v>
      </c>
      <c r="X27" s="37" t="s">
        <v>408</v>
      </c>
      <c r="Y27" s="78" t="s">
        <v>441</v>
      </c>
    </row>
    <row r="28" spans="1:25">
      <c r="B28" s="36"/>
      <c r="C28" s="36"/>
      <c r="D28" s="10" t="s">
        <v>442</v>
      </c>
      <c r="E28" s="12" t="s">
        <v>443</v>
      </c>
      <c r="F28" s="67" t="s">
        <v>1</v>
      </c>
      <c r="G28" s="68" t="s">
        <v>71</v>
      </c>
      <c r="H28" s="68" t="s">
        <v>71</v>
      </c>
      <c r="I28" s="68" t="s">
        <v>71</v>
      </c>
      <c r="J28" s="68" t="s">
        <v>71</v>
      </c>
      <c r="K28" s="68" t="s">
        <v>71</v>
      </c>
      <c r="L28" s="68" t="s">
        <v>71</v>
      </c>
      <c r="M28" s="68" t="s">
        <v>71</v>
      </c>
      <c r="N28" s="68" t="s">
        <v>71</v>
      </c>
      <c r="O28" s="68" t="s">
        <v>71</v>
      </c>
      <c r="P28" s="68" t="s">
        <v>71</v>
      </c>
      <c r="Q28" s="68" t="s">
        <v>71</v>
      </c>
      <c r="R28" s="68" t="s">
        <v>71</v>
      </c>
      <c r="S28" s="68" t="s">
        <v>71</v>
      </c>
      <c r="T28" s="68" t="s">
        <v>71</v>
      </c>
      <c r="U28" s="68" t="s">
        <v>71</v>
      </c>
      <c r="V28" s="68" t="s">
        <v>71</v>
      </c>
      <c r="W28" s="68" t="s">
        <v>71</v>
      </c>
      <c r="X28" s="37" t="s">
        <v>408</v>
      </c>
      <c r="Y28" s="78" t="s">
        <v>441</v>
      </c>
    </row>
    <row r="29" spans="1:25">
      <c r="B29" s="36"/>
      <c r="C29" s="36"/>
      <c r="D29" s="10" t="s">
        <v>444</v>
      </c>
      <c r="E29" s="12" t="s">
        <v>445</v>
      </c>
      <c r="F29" s="67" t="s">
        <v>1</v>
      </c>
      <c r="G29" s="68" t="s">
        <v>71</v>
      </c>
      <c r="H29" s="68" t="s">
        <v>71</v>
      </c>
      <c r="I29" s="68" t="s">
        <v>71</v>
      </c>
      <c r="J29" s="68" t="s">
        <v>71</v>
      </c>
      <c r="K29" s="68" t="s">
        <v>71</v>
      </c>
      <c r="L29" s="68" t="s">
        <v>71</v>
      </c>
      <c r="M29" s="68" t="s">
        <v>71</v>
      </c>
      <c r="N29" s="68" t="s">
        <v>71</v>
      </c>
      <c r="O29" s="68" t="s">
        <v>71</v>
      </c>
      <c r="P29" s="68" t="s">
        <v>71</v>
      </c>
      <c r="Q29" s="68" t="s">
        <v>71</v>
      </c>
      <c r="R29" s="68" t="s">
        <v>71</v>
      </c>
      <c r="S29" s="68" t="s">
        <v>71</v>
      </c>
      <c r="T29" s="68" t="s">
        <v>71</v>
      </c>
      <c r="U29" s="68" t="s">
        <v>71</v>
      </c>
      <c r="V29" s="68" t="s">
        <v>71</v>
      </c>
      <c r="W29" s="68" t="s">
        <v>71</v>
      </c>
      <c r="X29" s="37" t="s">
        <v>408</v>
      </c>
      <c r="Y29" s="78" t="s">
        <v>441</v>
      </c>
    </row>
    <row r="30" spans="1:25">
      <c r="B30" s="36"/>
      <c r="C30" s="36"/>
      <c r="D30" s="10" t="s">
        <v>446</v>
      </c>
      <c r="E30" s="12" t="s">
        <v>447</v>
      </c>
      <c r="F30" s="67" t="s">
        <v>1</v>
      </c>
      <c r="G30" s="68" t="s">
        <v>71</v>
      </c>
      <c r="H30" s="68" t="s">
        <v>71</v>
      </c>
      <c r="I30" s="68" t="s">
        <v>71</v>
      </c>
      <c r="J30" s="68" t="s">
        <v>71</v>
      </c>
      <c r="K30" s="68" t="s">
        <v>71</v>
      </c>
      <c r="L30" s="68" t="s">
        <v>71</v>
      </c>
      <c r="M30" s="68" t="s">
        <v>71</v>
      </c>
      <c r="N30" s="68" t="s">
        <v>71</v>
      </c>
      <c r="O30" s="68" t="s">
        <v>71</v>
      </c>
      <c r="P30" s="68" t="s">
        <v>71</v>
      </c>
      <c r="Q30" s="68" t="s">
        <v>71</v>
      </c>
      <c r="R30" s="68" t="s">
        <v>71</v>
      </c>
      <c r="S30" s="68" t="s">
        <v>71</v>
      </c>
      <c r="T30" s="68" t="s">
        <v>71</v>
      </c>
      <c r="U30" s="68" t="s">
        <v>71</v>
      </c>
      <c r="V30" s="68" t="s">
        <v>71</v>
      </c>
      <c r="W30" s="68" t="s">
        <v>71</v>
      </c>
      <c r="X30" s="37" t="s">
        <v>408</v>
      </c>
      <c r="Y30" s="78" t="s">
        <v>441</v>
      </c>
    </row>
    <row r="31" spans="1:25">
      <c r="B31" s="36"/>
      <c r="C31" s="36"/>
      <c r="D31" s="10" t="s">
        <v>448</v>
      </c>
      <c r="E31" s="38" t="s">
        <v>449</v>
      </c>
      <c r="F31" s="67" t="s">
        <v>1</v>
      </c>
      <c r="G31" s="68" t="s">
        <v>71</v>
      </c>
      <c r="H31" s="68" t="s">
        <v>71</v>
      </c>
      <c r="I31" s="68" t="s">
        <v>71</v>
      </c>
      <c r="J31" s="68" t="s">
        <v>71</v>
      </c>
      <c r="K31" s="68" t="s">
        <v>71</v>
      </c>
      <c r="L31" s="68" t="s">
        <v>71</v>
      </c>
      <c r="M31" s="68" t="s">
        <v>71</v>
      </c>
      <c r="N31" s="68" t="s">
        <v>71</v>
      </c>
      <c r="O31" s="68" t="s">
        <v>71</v>
      </c>
      <c r="P31" s="68" t="s">
        <v>71</v>
      </c>
      <c r="Q31" s="68" t="s">
        <v>71</v>
      </c>
      <c r="R31" s="68" t="s">
        <v>71</v>
      </c>
      <c r="S31" s="68" t="s">
        <v>71</v>
      </c>
      <c r="T31" s="68" t="s">
        <v>71</v>
      </c>
      <c r="U31" s="68" t="s">
        <v>71</v>
      </c>
      <c r="V31" s="68" t="s">
        <v>71</v>
      </c>
      <c r="W31" s="68" t="s">
        <v>71</v>
      </c>
      <c r="X31" s="37" t="s">
        <v>408</v>
      </c>
      <c r="Y31" s="78" t="s">
        <v>441</v>
      </c>
    </row>
    <row r="32" spans="1:25" ht="30">
      <c r="B32" s="36"/>
      <c r="C32" s="36" t="s">
        <v>450</v>
      </c>
      <c r="D32" s="10" t="s">
        <v>451</v>
      </c>
      <c r="E32" s="38" t="s">
        <v>452</v>
      </c>
      <c r="F32" s="67" t="s">
        <v>1</v>
      </c>
      <c r="G32" s="68" t="s">
        <v>71</v>
      </c>
      <c r="H32" s="68" t="s">
        <v>71</v>
      </c>
      <c r="I32" s="68" t="s">
        <v>71</v>
      </c>
      <c r="J32" s="68" t="s">
        <v>71</v>
      </c>
      <c r="K32" s="68" t="s">
        <v>71</v>
      </c>
      <c r="L32" s="68" t="s">
        <v>71</v>
      </c>
      <c r="M32" s="68" t="s">
        <v>71</v>
      </c>
      <c r="N32" s="68" t="s">
        <v>71</v>
      </c>
      <c r="O32" s="68" t="s">
        <v>71</v>
      </c>
      <c r="P32" s="68" t="s">
        <v>71</v>
      </c>
      <c r="Q32" s="68" t="s">
        <v>71</v>
      </c>
      <c r="R32" s="68" t="s">
        <v>71</v>
      </c>
      <c r="S32" s="68" t="s">
        <v>71</v>
      </c>
      <c r="T32" s="68" t="s">
        <v>71</v>
      </c>
      <c r="U32" s="68" t="s">
        <v>71</v>
      </c>
      <c r="V32" s="68" t="s">
        <v>71</v>
      </c>
      <c r="W32" s="68" t="s">
        <v>71</v>
      </c>
      <c r="X32" s="37" t="s">
        <v>408</v>
      </c>
      <c r="Y32" s="78" t="s">
        <v>441</v>
      </c>
    </row>
    <row r="33" spans="1:25">
      <c r="B33" s="36"/>
      <c r="C33" s="36"/>
      <c r="D33" s="10" t="s">
        <v>453</v>
      </c>
      <c r="E33" s="38" t="s">
        <v>454</v>
      </c>
      <c r="F33" s="67" t="s">
        <v>1</v>
      </c>
      <c r="G33" s="68" t="s">
        <v>71</v>
      </c>
      <c r="H33" s="68" t="s">
        <v>71</v>
      </c>
      <c r="I33" s="68" t="s">
        <v>71</v>
      </c>
      <c r="J33" s="68" t="s">
        <v>71</v>
      </c>
      <c r="K33" s="68" t="s">
        <v>71</v>
      </c>
      <c r="L33" s="68" t="s">
        <v>71</v>
      </c>
      <c r="M33" s="68" t="s">
        <v>71</v>
      </c>
      <c r="N33" s="68" t="s">
        <v>71</v>
      </c>
      <c r="O33" s="68" t="s">
        <v>71</v>
      </c>
      <c r="P33" s="68" t="s">
        <v>71</v>
      </c>
      <c r="Q33" s="68" t="s">
        <v>71</v>
      </c>
      <c r="R33" s="68" t="s">
        <v>71</v>
      </c>
      <c r="S33" s="68" t="s">
        <v>71</v>
      </c>
      <c r="T33" s="68" t="s">
        <v>71</v>
      </c>
      <c r="U33" s="68" t="s">
        <v>71</v>
      </c>
      <c r="V33" s="68" t="s">
        <v>71</v>
      </c>
      <c r="W33" s="68" t="s">
        <v>71</v>
      </c>
      <c r="X33" s="37" t="s">
        <v>408</v>
      </c>
      <c r="Y33" s="78" t="s">
        <v>441</v>
      </c>
    </row>
    <row r="34" spans="1:25">
      <c r="B34" s="36"/>
      <c r="C34" s="36"/>
      <c r="D34" s="10" t="s">
        <v>455</v>
      </c>
      <c r="E34" s="12" t="s">
        <v>456</v>
      </c>
      <c r="F34" s="67" t="s">
        <v>1</v>
      </c>
      <c r="G34" s="68" t="s">
        <v>71</v>
      </c>
      <c r="H34" s="68" t="s">
        <v>71</v>
      </c>
      <c r="I34" s="68" t="s">
        <v>71</v>
      </c>
      <c r="J34" s="68" t="s">
        <v>71</v>
      </c>
      <c r="K34" s="68" t="s">
        <v>71</v>
      </c>
      <c r="L34" s="68" t="s">
        <v>71</v>
      </c>
      <c r="M34" s="68" t="s">
        <v>71</v>
      </c>
      <c r="N34" s="68" t="s">
        <v>71</v>
      </c>
      <c r="O34" s="68" t="s">
        <v>71</v>
      </c>
      <c r="P34" s="68" t="s">
        <v>71</v>
      </c>
      <c r="Q34" s="68" t="s">
        <v>71</v>
      </c>
      <c r="R34" s="68" t="s">
        <v>71</v>
      </c>
      <c r="S34" s="68" t="s">
        <v>71</v>
      </c>
      <c r="T34" s="68" t="s">
        <v>71</v>
      </c>
      <c r="U34" s="68" t="s">
        <v>71</v>
      </c>
      <c r="V34" s="68" t="s">
        <v>71</v>
      </c>
      <c r="W34" s="68" t="s">
        <v>71</v>
      </c>
      <c r="X34" s="37" t="s">
        <v>408</v>
      </c>
      <c r="Y34" s="78" t="s">
        <v>441</v>
      </c>
    </row>
    <row r="35" spans="1:25">
      <c r="B35" s="36"/>
      <c r="C35" s="36"/>
      <c r="D35" s="10" t="s">
        <v>457</v>
      </c>
      <c r="E35" s="12" t="s">
        <v>458</v>
      </c>
      <c r="F35" s="67" t="s">
        <v>1</v>
      </c>
      <c r="G35" s="68" t="s">
        <v>71</v>
      </c>
      <c r="H35" s="68" t="s">
        <v>71</v>
      </c>
      <c r="I35" s="68" t="s">
        <v>71</v>
      </c>
      <c r="J35" s="68" t="s">
        <v>71</v>
      </c>
      <c r="K35" s="68" t="s">
        <v>71</v>
      </c>
      <c r="L35" s="68" t="s">
        <v>71</v>
      </c>
      <c r="M35" s="68" t="s">
        <v>71</v>
      </c>
      <c r="N35" s="68" t="s">
        <v>71</v>
      </c>
      <c r="O35" s="68" t="s">
        <v>71</v>
      </c>
      <c r="P35" s="68" t="s">
        <v>71</v>
      </c>
      <c r="Q35" s="68" t="s">
        <v>71</v>
      </c>
      <c r="R35" s="68" t="s">
        <v>71</v>
      </c>
      <c r="S35" s="68" t="s">
        <v>71</v>
      </c>
      <c r="T35" s="68" t="s">
        <v>71</v>
      </c>
      <c r="U35" s="68" t="s">
        <v>71</v>
      </c>
      <c r="V35" s="68" t="s">
        <v>71</v>
      </c>
      <c r="W35" s="68" t="s">
        <v>71</v>
      </c>
      <c r="X35" s="37" t="s">
        <v>408</v>
      </c>
      <c r="Y35" s="78" t="s">
        <v>441</v>
      </c>
    </row>
    <row r="36" spans="1:25">
      <c r="B36" s="36"/>
      <c r="C36" s="36"/>
      <c r="D36" s="10" t="s">
        <v>459</v>
      </c>
      <c r="E36" s="12" t="s">
        <v>460</v>
      </c>
      <c r="F36" s="67" t="s">
        <v>1</v>
      </c>
      <c r="G36" s="68" t="s">
        <v>71</v>
      </c>
      <c r="H36" s="68" t="s">
        <v>71</v>
      </c>
      <c r="I36" s="68" t="s">
        <v>71</v>
      </c>
      <c r="J36" s="68" t="s">
        <v>71</v>
      </c>
      <c r="K36" s="68" t="s">
        <v>71</v>
      </c>
      <c r="L36" s="68" t="s">
        <v>71</v>
      </c>
      <c r="M36" s="68" t="s">
        <v>71</v>
      </c>
      <c r="N36" s="68" t="s">
        <v>71</v>
      </c>
      <c r="O36" s="68" t="s">
        <v>71</v>
      </c>
      <c r="P36" s="68" t="s">
        <v>71</v>
      </c>
      <c r="Q36" s="68" t="s">
        <v>71</v>
      </c>
      <c r="R36" s="68" t="s">
        <v>71</v>
      </c>
      <c r="S36" s="68" t="s">
        <v>71</v>
      </c>
      <c r="T36" s="68" t="s">
        <v>71</v>
      </c>
      <c r="U36" s="68" t="s">
        <v>71</v>
      </c>
      <c r="V36" s="68" t="s">
        <v>71</v>
      </c>
      <c r="W36" s="68" t="s">
        <v>71</v>
      </c>
      <c r="X36" s="37" t="s">
        <v>408</v>
      </c>
      <c r="Y36" s="78" t="s">
        <v>441</v>
      </c>
    </row>
    <row r="37" spans="1:25">
      <c r="B37" s="36"/>
      <c r="C37" s="36"/>
      <c r="D37" s="10" t="s">
        <v>461</v>
      </c>
      <c r="E37" s="12" t="s">
        <v>462</v>
      </c>
      <c r="F37" s="67" t="s">
        <v>1</v>
      </c>
      <c r="G37" s="68" t="s">
        <v>71</v>
      </c>
      <c r="H37" s="68" t="s">
        <v>71</v>
      </c>
      <c r="I37" s="68" t="s">
        <v>71</v>
      </c>
      <c r="J37" s="68" t="s">
        <v>71</v>
      </c>
      <c r="K37" s="68" t="s">
        <v>71</v>
      </c>
      <c r="L37" s="68" t="s">
        <v>71</v>
      </c>
      <c r="M37" s="68" t="s">
        <v>71</v>
      </c>
      <c r="N37" s="68" t="s">
        <v>71</v>
      </c>
      <c r="O37" s="68" t="s">
        <v>71</v>
      </c>
      <c r="P37" s="68" t="s">
        <v>71</v>
      </c>
      <c r="Q37" s="68" t="s">
        <v>71</v>
      </c>
      <c r="R37" s="68" t="s">
        <v>71</v>
      </c>
      <c r="S37" s="68" t="s">
        <v>71</v>
      </c>
      <c r="T37" s="68" t="s">
        <v>71</v>
      </c>
      <c r="U37" s="68" t="s">
        <v>71</v>
      </c>
      <c r="V37" s="68" t="s">
        <v>71</v>
      </c>
      <c r="W37" s="68" t="s">
        <v>71</v>
      </c>
      <c r="X37" s="37" t="s">
        <v>408</v>
      </c>
      <c r="Y37" s="78" t="s">
        <v>441</v>
      </c>
    </row>
    <row r="38" spans="1:25">
      <c r="B38" s="36"/>
      <c r="C38" s="36"/>
      <c r="D38" s="10" t="s">
        <v>463</v>
      </c>
      <c r="E38" s="12" t="s">
        <v>464</v>
      </c>
      <c r="F38" s="67" t="s">
        <v>1</v>
      </c>
      <c r="G38" s="68" t="s">
        <v>71</v>
      </c>
      <c r="H38" s="68" t="s">
        <v>71</v>
      </c>
      <c r="I38" s="68" t="s">
        <v>71</v>
      </c>
      <c r="J38" s="68" t="s">
        <v>71</v>
      </c>
      <c r="K38" s="68" t="s">
        <v>71</v>
      </c>
      <c r="L38" s="68" t="s">
        <v>71</v>
      </c>
      <c r="M38" s="68" t="s">
        <v>71</v>
      </c>
      <c r="N38" s="68" t="s">
        <v>71</v>
      </c>
      <c r="O38" s="68" t="s">
        <v>71</v>
      </c>
      <c r="P38" s="68" t="s">
        <v>71</v>
      </c>
      <c r="Q38" s="68" t="s">
        <v>71</v>
      </c>
      <c r="R38" s="68" t="s">
        <v>71</v>
      </c>
      <c r="S38" s="68" t="s">
        <v>71</v>
      </c>
      <c r="T38" s="68" t="s">
        <v>71</v>
      </c>
      <c r="U38" s="68" t="s">
        <v>71</v>
      </c>
      <c r="V38" s="68" t="s">
        <v>71</v>
      </c>
      <c r="W38" s="68" t="s">
        <v>71</v>
      </c>
      <c r="X38" s="37" t="s">
        <v>408</v>
      </c>
      <c r="Y38" s="78" t="s">
        <v>441</v>
      </c>
    </row>
    <row r="39" spans="1:25">
      <c r="B39" s="36"/>
      <c r="C39" s="36"/>
      <c r="D39" s="34" t="s">
        <v>465</v>
      </c>
      <c r="E39" s="12" t="s">
        <v>466</v>
      </c>
      <c r="F39" s="67" t="s">
        <v>1</v>
      </c>
      <c r="G39" s="68" t="s">
        <v>71</v>
      </c>
      <c r="H39" s="68" t="s">
        <v>71</v>
      </c>
      <c r="I39" s="68" t="s">
        <v>71</v>
      </c>
      <c r="J39" s="68" t="s">
        <v>71</v>
      </c>
      <c r="K39" s="68" t="s">
        <v>71</v>
      </c>
      <c r="L39" s="68" t="s">
        <v>71</v>
      </c>
      <c r="M39" s="68" t="s">
        <v>71</v>
      </c>
      <c r="N39" s="68" t="s">
        <v>71</v>
      </c>
      <c r="O39" s="68" t="s">
        <v>71</v>
      </c>
      <c r="P39" s="68" t="s">
        <v>71</v>
      </c>
      <c r="Q39" s="68" t="s">
        <v>71</v>
      </c>
      <c r="R39" s="68" t="s">
        <v>71</v>
      </c>
      <c r="S39" s="68" t="s">
        <v>71</v>
      </c>
      <c r="T39" s="68" t="s">
        <v>71</v>
      </c>
      <c r="U39" s="68" t="s">
        <v>71</v>
      </c>
      <c r="V39" s="68" t="s">
        <v>71</v>
      </c>
      <c r="W39" s="68" t="s">
        <v>71</v>
      </c>
      <c r="X39" s="37" t="s">
        <v>408</v>
      </c>
      <c r="Y39" s="78" t="s">
        <v>441</v>
      </c>
    </row>
    <row r="40" spans="1:25">
      <c r="B40" s="36"/>
      <c r="C40" s="36" t="s">
        <v>467</v>
      </c>
      <c r="D40" s="10" t="s">
        <v>468</v>
      </c>
      <c r="E40" s="10" t="s">
        <v>469</v>
      </c>
      <c r="F40" s="67" t="s">
        <v>1</v>
      </c>
      <c r="G40" s="68" t="s">
        <v>71</v>
      </c>
      <c r="H40" s="68" t="s">
        <v>71</v>
      </c>
      <c r="I40" s="68" t="s">
        <v>71</v>
      </c>
      <c r="J40" s="68" t="s">
        <v>71</v>
      </c>
      <c r="K40" s="68" t="s">
        <v>71</v>
      </c>
      <c r="L40" s="68" t="s">
        <v>71</v>
      </c>
      <c r="M40" s="68" t="s">
        <v>71</v>
      </c>
      <c r="N40" s="68" t="s">
        <v>71</v>
      </c>
      <c r="O40" s="68" t="s">
        <v>71</v>
      </c>
      <c r="P40" s="68" t="s">
        <v>71</v>
      </c>
      <c r="Q40" s="68" t="s">
        <v>71</v>
      </c>
      <c r="R40" s="68" t="s">
        <v>71</v>
      </c>
      <c r="S40" s="68" t="s">
        <v>71</v>
      </c>
      <c r="T40" s="68" t="s">
        <v>71</v>
      </c>
      <c r="U40" s="68" t="s">
        <v>71</v>
      </c>
      <c r="V40" s="68" t="s">
        <v>71</v>
      </c>
      <c r="W40" s="68" t="s">
        <v>71</v>
      </c>
      <c r="X40" s="37" t="s">
        <v>408</v>
      </c>
      <c r="Y40" s="78" t="s">
        <v>441</v>
      </c>
    </row>
    <row r="41" spans="1:25">
      <c r="B41" s="36"/>
      <c r="C41" s="36" t="s">
        <v>470</v>
      </c>
      <c r="D41" s="10" t="s">
        <v>471</v>
      </c>
      <c r="E41" s="36" t="s">
        <v>472</v>
      </c>
      <c r="F41" s="67" t="s">
        <v>1</v>
      </c>
      <c r="G41" s="68" t="s">
        <v>71</v>
      </c>
      <c r="H41" s="68" t="s">
        <v>71</v>
      </c>
      <c r="I41" s="68" t="s">
        <v>71</v>
      </c>
      <c r="J41" s="68" t="s">
        <v>71</v>
      </c>
      <c r="K41" s="68" t="s">
        <v>71</v>
      </c>
      <c r="L41" s="68" t="s">
        <v>71</v>
      </c>
      <c r="M41" s="68" t="s">
        <v>71</v>
      </c>
      <c r="N41" s="68" t="s">
        <v>71</v>
      </c>
      <c r="O41" s="68" t="s">
        <v>71</v>
      </c>
      <c r="P41" s="68" t="s">
        <v>71</v>
      </c>
      <c r="Q41" s="68" t="s">
        <v>71</v>
      </c>
      <c r="R41" s="68" t="s">
        <v>71</v>
      </c>
      <c r="S41" s="68" t="s">
        <v>71</v>
      </c>
      <c r="T41" s="68" t="s">
        <v>71</v>
      </c>
      <c r="U41" s="68" t="s">
        <v>71</v>
      </c>
      <c r="V41" s="68" t="s">
        <v>71</v>
      </c>
      <c r="W41" s="68" t="s">
        <v>71</v>
      </c>
      <c r="X41" s="37" t="s">
        <v>408</v>
      </c>
      <c r="Y41" s="78" t="s">
        <v>441</v>
      </c>
    </row>
    <row r="42" spans="1:25">
      <c r="B42" s="36"/>
      <c r="C42" s="36" t="s">
        <v>473</v>
      </c>
      <c r="D42" s="10" t="s">
        <v>474</v>
      </c>
      <c r="E42" s="10" t="s">
        <v>431</v>
      </c>
      <c r="F42" s="67" t="s">
        <v>1</v>
      </c>
      <c r="G42" s="68" t="s">
        <v>71</v>
      </c>
      <c r="H42" s="68" t="s">
        <v>71</v>
      </c>
      <c r="I42" s="68" t="s">
        <v>71</v>
      </c>
      <c r="J42" s="68" t="s">
        <v>71</v>
      </c>
      <c r="K42" s="68" t="s">
        <v>71</v>
      </c>
      <c r="L42" s="68" t="s">
        <v>71</v>
      </c>
      <c r="M42" s="68" t="s">
        <v>71</v>
      </c>
      <c r="N42" s="68" t="s">
        <v>71</v>
      </c>
      <c r="O42" s="68" t="s">
        <v>71</v>
      </c>
      <c r="P42" s="68" t="s">
        <v>71</v>
      </c>
      <c r="Q42" s="68" t="s">
        <v>71</v>
      </c>
      <c r="R42" s="68" t="s">
        <v>71</v>
      </c>
      <c r="S42" s="68" t="s">
        <v>71</v>
      </c>
      <c r="T42" s="68" t="s">
        <v>71</v>
      </c>
      <c r="U42" s="68" t="s">
        <v>71</v>
      </c>
      <c r="V42" s="68" t="s">
        <v>71</v>
      </c>
      <c r="W42" s="68" t="s">
        <v>71</v>
      </c>
      <c r="X42" s="37" t="s">
        <v>408</v>
      </c>
      <c r="Y42" s="78" t="s">
        <v>441</v>
      </c>
    </row>
    <row r="43" spans="1:25">
      <c r="B43" s="36"/>
      <c r="C43" s="36" t="s">
        <v>475</v>
      </c>
      <c r="D43" s="10" t="s">
        <v>476</v>
      </c>
      <c r="E43" s="10" t="s">
        <v>477</v>
      </c>
      <c r="F43" s="67" t="s">
        <v>1</v>
      </c>
      <c r="G43" s="68" t="s">
        <v>71</v>
      </c>
      <c r="H43" s="68" t="s">
        <v>71</v>
      </c>
      <c r="I43" s="68" t="s">
        <v>71</v>
      </c>
      <c r="J43" s="68" t="s">
        <v>71</v>
      </c>
      <c r="K43" s="68" t="s">
        <v>71</v>
      </c>
      <c r="L43" s="68" t="s">
        <v>71</v>
      </c>
      <c r="M43" s="68" t="s">
        <v>71</v>
      </c>
      <c r="N43" s="68" t="s">
        <v>71</v>
      </c>
      <c r="O43" s="68" t="s">
        <v>71</v>
      </c>
      <c r="P43" s="68" t="s">
        <v>71</v>
      </c>
      <c r="Q43" s="68" t="s">
        <v>71</v>
      </c>
      <c r="R43" s="68" t="s">
        <v>71</v>
      </c>
      <c r="S43" s="68" t="s">
        <v>71</v>
      </c>
      <c r="T43" s="68" t="s">
        <v>71</v>
      </c>
      <c r="U43" s="68" t="s">
        <v>71</v>
      </c>
      <c r="V43" s="68" t="s">
        <v>71</v>
      </c>
      <c r="W43" s="68" t="s">
        <v>71</v>
      </c>
      <c r="X43" s="37" t="s">
        <v>408</v>
      </c>
      <c r="Y43" s="78" t="s">
        <v>441</v>
      </c>
    </row>
    <row r="44" spans="1:25">
      <c r="B44" s="36"/>
      <c r="C44" s="36" t="s">
        <v>478</v>
      </c>
      <c r="D44" s="10" t="s">
        <v>479</v>
      </c>
      <c r="E44" s="10" t="s">
        <v>480</v>
      </c>
      <c r="F44" s="67" t="s">
        <v>1</v>
      </c>
      <c r="G44" s="68" t="s">
        <v>71</v>
      </c>
      <c r="H44" s="68" t="s">
        <v>71</v>
      </c>
      <c r="I44" s="68" t="s">
        <v>71</v>
      </c>
      <c r="J44" s="68" t="s">
        <v>71</v>
      </c>
      <c r="K44" s="68" t="s">
        <v>71</v>
      </c>
      <c r="L44" s="68" t="s">
        <v>71</v>
      </c>
      <c r="M44" s="68" t="s">
        <v>71</v>
      </c>
      <c r="N44" s="68" t="s">
        <v>71</v>
      </c>
      <c r="O44" s="68" t="s">
        <v>71</v>
      </c>
      <c r="P44" s="68" t="s">
        <v>71</v>
      </c>
      <c r="Q44" s="68" t="s">
        <v>71</v>
      </c>
      <c r="R44" s="68" t="s">
        <v>71</v>
      </c>
      <c r="S44" s="68" t="s">
        <v>71</v>
      </c>
      <c r="T44" s="68" t="s">
        <v>71</v>
      </c>
      <c r="U44" s="68" t="s">
        <v>71</v>
      </c>
      <c r="V44" s="68" t="s">
        <v>71</v>
      </c>
      <c r="W44" s="68" t="s">
        <v>71</v>
      </c>
      <c r="X44" s="37" t="s">
        <v>408</v>
      </c>
      <c r="Y44" s="78" t="s">
        <v>441</v>
      </c>
    </row>
    <row r="45" spans="1:25">
      <c r="B45" s="36"/>
      <c r="C45" s="36" t="s">
        <v>481</v>
      </c>
      <c r="D45" s="10" t="s">
        <v>482</v>
      </c>
      <c r="E45" s="10" t="s">
        <v>483</v>
      </c>
      <c r="F45" s="67" t="s">
        <v>1</v>
      </c>
      <c r="G45" s="68" t="s">
        <v>71</v>
      </c>
      <c r="H45" s="68" t="s">
        <v>71</v>
      </c>
      <c r="I45" s="68" t="s">
        <v>71</v>
      </c>
      <c r="J45" s="68" t="s">
        <v>71</v>
      </c>
      <c r="K45" s="68" t="s">
        <v>71</v>
      </c>
      <c r="L45" s="68" t="s">
        <v>71</v>
      </c>
      <c r="M45" s="68" t="s">
        <v>71</v>
      </c>
      <c r="N45" s="68" t="s">
        <v>71</v>
      </c>
      <c r="O45" s="68" t="s">
        <v>71</v>
      </c>
      <c r="P45" s="68" t="s">
        <v>71</v>
      </c>
      <c r="Q45" s="68" t="s">
        <v>71</v>
      </c>
      <c r="R45" s="68" t="s">
        <v>71</v>
      </c>
      <c r="S45" s="68" t="s">
        <v>71</v>
      </c>
      <c r="T45" s="68" t="s">
        <v>71</v>
      </c>
      <c r="U45" s="68" t="s">
        <v>71</v>
      </c>
      <c r="V45" s="68" t="s">
        <v>71</v>
      </c>
      <c r="W45" s="68" t="s">
        <v>71</v>
      </c>
      <c r="X45" s="37" t="s">
        <v>408</v>
      </c>
      <c r="Y45" s="78" t="s">
        <v>441</v>
      </c>
    </row>
    <row r="46" spans="1:25">
      <c r="A46" s="8" t="s">
        <v>404</v>
      </c>
      <c r="B46" s="36" t="s">
        <v>484</v>
      </c>
      <c r="C46" s="36" t="s">
        <v>485</v>
      </c>
      <c r="D46" s="36" t="s">
        <v>486</v>
      </c>
      <c r="E46" s="12" t="s">
        <v>407</v>
      </c>
      <c r="F46" s="67" t="s">
        <v>0</v>
      </c>
      <c r="G46" s="68" t="s">
        <v>71</v>
      </c>
      <c r="H46" s="68">
        <v>15</v>
      </c>
      <c r="I46" s="68">
        <v>12</v>
      </c>
      <c r="J46" s="68">
        <v>7</v>
      </c>
      <c r="K46" s="68">
        <v>2</v>
      </c>
      <c r="L46" s="70">
        <v>1</v>
      </c>
      <c r="M46" s="70">
        <v>1</v>
      </c>
      <c r="N46" s="70">
        <v>0</v>
      </c>
      <c r="O46" s="70">
        <v>1</v>
      </c>
      <c r="P46" s="80">
        <v>0</v>
      </c>
      <c r="Q46" s="68">
        <v>0</v>
      </c>
      <c r="R46" s="68">
        <v>1</v>
      </c>
      <c r="S46" s="80">
        <v>5</v>
      </c>
      <c r="T46" s="80" cm="1">
        <f t="array" ref="T46">AVERAGE(($H46:$K46)/4,$L46,$M46,$N46,$O46)</f>
        <v>1.5</v>
      </c>
      <c r="U46" s="80" cm="1">
        <f t="array" ref="U46">AVERAGE(($H46:$K46)/4,$L46,$M46,$N46,$O46)</f>
        <v>1.5</v>
      </c>
      <c r="V46" s="80" cm="1">
        <f t="array" ref="V46">AVERAGE(($H46:$K46)/4,$L46,$M46,$N46,$O46)</f>
        <v>1.5</v>
      </c>
      <c r="W46" s="80" cm="1">
        <f t="array" ref="W46">AVERAGE(($H46:$K46)/4,$L46,$M46,$N46,$O46)</f>
        <v>1.5</v>
      </c>
      <c r="X46" s="37" t="s">
        <v>408</v>
      </c>
      <c r="Y46" s="78" t="s">
        <v>409</v>
      </c>
    </row>
    <row r="47" spans="1:25">
      <c r="B47" s="36"/>
      <c r="C47" s="36"/>
      <c r="D47" s="10" t="s">
        <v>487</v>
      </c>
      <c r="E47" s="12" t="s">
        <v>410</v>
      </c>
      <c r="F47" s="67" t="s">
        <v>0</v>
      </c>
      <c r="G47" s="68" t="s">
        <v>71</v>
      </c>
      <c r="H47" s="68">
        <v>0</v>
      </c>
      <c r="I47" s="68">
        <v>1</v>
      </c>
      <c r="J47" s="68">
        <v>0</v>
      </c>
      <c r="K47" s="68">
        <v>1</v>
      </c>
      <c r="L47" s="70">
        <v>0</v>
      </c>
      <c r="M47" s="70">
        <v>0</v>
      </c>
      <c r="N47" s="70">
        <v>0</v>
      </c>
      <c r="O47" s="70">
        <v>1</v>
      </c>
      <c r="P47" s="80">
        <v>1</v>
      </c>
      <c r="Q47" s="68">
        <v>1</v>
      </c>
      <c r="R47" s="68">
        <v>0</v>
      </c>
      <c r="S47" s="80">
        <v>0</v>
      </c>
      <c r="T47" s="80" cm="1">
        <f t="array" ref="T47">AVERAGE(($H47:$K47)/4,$L47,$M47,$N47,$O47)</f>
        <v>0.1875</v>
      </c>
      <c r="U47" s="80" cm="1">
        <f t="array" ref="U47">AVERAGE(($H47:$K47)/4,$L47,$M47,$N47,$O47)</f>
        <v>0.1875</v>
      </c>
      <c r="V47" s="80" cm="1">
        <f t="array" ref="V47">AVERAGE(($H47:$K47)/4,$L47,$M47,$N47,$O47)</f>
        <v>0.1875</v>
      </c>
      <c r="W47" s="80" cm="1">
        <f t="array" ref="W47">AVERAGE(($H47:$K47)/4,$L47,$M47,$N47,$O47)</f>
        <v>0.1875</v>
      </c>
      <c r="X47" s="37" t="s">
        <v>408</v>
      </c>
      <c r="Y47" s="78" t="s">
        <v>409</v>
      </c>
    </row>
    <row r="48" spans="1:25">
      <c r="B48" s="36"/>
      <c r="C48" s="36"/>
      <c r="D48" s="10" t="s">
        <v>488</v>
      </c>
      <c r="E48" s="12" t="s">
        <v>411</v>
      </c>
      <c r="F48" s="67" t="s">
        <v>0</v>
      </c>
      <c r="G48" s="68" t="s">
        <v>71</v>
      </c>
      <c r="H48" s="68">
        <v>1</v>
      </c>
      <c r="I48" s="68">
        <v>0</v>
      </c>
      <c r="J48" s="68">
        <v>0</v>
      </c>
      <c r="K48" s="68">
        <v>0</v>
      </c>
      <c r="L48" s="70">
        <v>0</v>
      </c>
      <c r="M48" s="70">
        <v>0</v>
      </c>
      <c r="N48" s="70">
        <v>1</v>
      </c>
      <c r="O48" s="70">
        <v>0</v>
      </c>
      <c r="P48" s="80">
        <v>0</v>
      </c>
      <c r="Q48" s="68">
        <v>1</v>
      </c>
      <c r="R48" s="68">
        <v>0</v>
      </c>
      <c r="S48" s="80">
        <v>0</v>
      </c>
      <c r="T48" s="80" cm="1">
        <f t="array" ref="T48">AVERAGE(($H48:$K48)/4,$L48,$M48,$N48,$O48)</f>
        <v>0.15625</v>
      </c>
      <c r="U48" s="80" cm="1">
        <f t="array" ref="U48">AVERAGE(($H48:$K48)/4,$L48,$M48,$N48,$O48)</f>
        <v>0.15625</v>
      </c>
      <c r="V48" s="80" cm="1">
        <f t="array" ref="V48">AVERAGE(($H48:$K48)/4,$L48,$M48,$N48,$O48)</f>
        <v>0.15625</v>
      </c>
      <c r="W48" s="80" cm="1">
        <f t="array" ref="W48">AVERAGE(($H48:$K48)/4,$L48,$M48,$N48,$O48)</f>
        <v>0.15625</v>
      </c>
      <c r="X48" s="37" t="s">
        <v>408</v>
      </c>
      <c r="Y48" s="78" t="s">
        <v>409</v>
      </c>
    </row>
    <row r="49" spans="2:25">
      <c r="B49" s="36"/>
      <c r="C49" s="36"/>
      <c r="D49" s="10" t="s">
        <v>489</v>
      </c>
      <c r="E49" s="12" t="s">
        <v>412</v>
      </c>
      <c r="F49" s="67" t="s">
        <v>0</v>
      </c>
      <c r="G49" s="68" t="s">
        <v>71</v>
      </c>
      <c r="H49" s="68">
        <v>5</v>
      </c>
      <c r="I49" s="68">
        <v>9</v>
      </c>
      <c r="J49" s="68">
        <v>1</v>
      </c>
      <c r="K49" s="68">
        <v>0</v>
      </c>
      <c r="L49" s="70">
        <v>0</v>
      </c>
      <c r="M49" s="70">
        <v>2</v>
      </c>
      <c r="N49" s="70">
        <v>2</v>
      </c>
      <c r="O49" s="70">
        <v>0</v>
      </c>
      <c r="P49" s="80">
        <v>2</v>
      </c>
      <c r="Q49" s="68">
        <v>1</v>
      </c>
      <c r="R49" s="68">
        <v>1</v>
      </c>
      <c r="S49" s="80">
        <v>2</v>
      </c>
      <c r="T49" s="80" cm="1">
        <f t="array" ref="T49">AVERAGE(($H49:$K49)/4,$L49,$M49,$N49,$O49)</f>
        <v>0.96875</v>
      </c>
      <c r="U49" s="80" cm="1">
        <f t="array" ref="U49">AVERAGE(($H49:$K49)/4,$L49,$M49,$N49,$O49)</f>
        <v>0.96875</v>
      </c>
      <c r="V49" s="80" cm="1">
        <f t="array" ref="V49">AVERAGE(($H49:$K49)/4,$L49,$M49,$N49,$O49)</f>
        <v>0.96875</v>
      </c>
      <c r="W49" s="80" cm="1">
        <f t="array" ref="W49">AVERAGE(($H49:$K49)/4,$L49,$M49,$N49,$O49)</f>
        <v>0.96875</v>
      </c>
      <c r="X49" s="37" t="s">
        <v>408</v>
      </c>
      <c r="Y49" s="78" t="s">
        <v>409</v>
      </c>
    </row>
    <row r="50" spans="2:25">
      <c r="B50" s="36"/>
      <c r="C50" s="36"/>
      <c r="D50" s="10" t="s">
        <v>490</v>
      </c>
      <c r="E50" s="38" t="s">
        <v>413</v>
      </c>
      <c r="F50" s="67" t="s">
        <v>0</v>
      </c>
      <c r="G50" s="68" t="s">
        <v>71</v>
      </c>
      <c r="H50" s="68">
        <v>2</v>
      </c>
      <c r="I50" s="68">
        <v>1</v>
      </c>
      <c r="J50" s="68">
        <v>0</v>
      </c>
      <c r="K50" s="68">
        <v>0</v>
      </c>
      <c r="L50" s="70">
        <v>0</v>
      </c>
      <c r="M50" s="70">
        <v>0</v>
      </c>
      <c r="N50" s="70">
        <v>1</v>
      </c>
      <c r="O50" s="70">
        <v>2</v>
      </c>
      <c r="P50" s="80">
        <v>0</v>
      </c>
      <c r="Q50" s="68">
        <v>0</v>
      </c>
      <c r="R50" s="68">
        <v>0</v>
      </c>
      <c r="S50" s="80">
        <v>0</v>
      </c>
      <c r="T50" s="80" cm="1">
        <f t="array" ref="T50">AVERAGE(($H50:$K50)/4,$L50,$M50,$N50,$O50)</f>
        <v>0.46875</v>
      </c>
      <c r="U50" s="80" cm="1">
        <f t="array" ref="U50">AVERAGE(($H50:$K50)/4,$L50,$M50,$N50,$O50)</f>
        <v>0.46875</v>
      </c>
      <c r="V50" s="80" cm="1">
        <f t="array" ref="V50">AVERAGE(($H50:$K50)/4,$L50,$M50,$N50,$O50)</f>
        <v>0.46875</v>
      </c>
      <c r="W50" s="80" cm="1">
        <f t="array" ref="W50">AVERAGE(($H50:$K50)/4,$L50,$M50,$N50,$O50)</f>
        <v>0.46875</v>
      </c>
      <c r="X50" s="37" t="s">
        <v>408</v>
      </c>
      <c r="Y50" s="78" t="s">
        <v>409</v>
      </c>
    </row>
    <row r="51" spans="2:25">
      <c r="B51" s="36"/>
      <c r="C51" s="36" t="s">
        <v>491</v>
      </c>
      <c r="D51" s="10" t="s">
        <v>492</v>
      </c>
      <c r="E51" s="38" t="s">
        <v>493</v>
      </c>
      <c r="F51" s="67" t="s">
        <v>0</v>
      </c>
      <c r="G51" s="68" t="s">
        <v>71</v>
      </c>
      <c r="H51" s="68">
        <v>0</v>
      </c>
      <c r="I51" s="68">
        <v>0</v>
      </c>
      <c r="J51" s="68">
        <v>0</v>
      </c>
      <c r="K51" s="68">
        <v>0</v>
      </c>
      <c r="L51" s="70">
        <v>0</v>
      </c>
      <c r="M51" s="70">
        <v>0</v>
      </c>
      <c r="N51" s="70">
        <v>0</v>
      </c>
      <c r="O51" s="70">
        <v>0</v>
      </c>
      <c r="P51" s="80">
        <v>0</v>
      </c>
      <c r="Q51" s="68">
        <v>0</v>
      </c>
      <c r="R51" s="68">
        <v>0</v>
      </c>
      <c r="S51" s="80">
        <v>0</v>
      </c>
      <c r="T51" s="80" cm="1">
        <f t="array" ref="T51">AVERAGE(($H51:$K51)/4,$L51,$M51,$N51,$O51)</f>
        <v>0</v>
      </c>
      <c r="U51" s="80" cm="1">
        <f t="array" ref="U51">AVERAGE(($H51:$K51)/4,$L51,$M51,$N51,$O51)</f>
        <v>0</v>
      </c>
      <c r="V51" s="80" cm="1">
        <f t="array" ref="V51">AVERAGE(($H51:$K51)/4,$L51,$M51,$N51,$O51)</f>
        <v>0</v>
      </c>
      <c r="W51" s="80" cm="1">
        <f t="array" ref="W51">AVERAGE(($H51:$K51)/4,$L51,$M51,$N51,$O51)</f>
        <v>0</v>
      </c>
      <c r="X51" s="37" t="s">
        <v>408</v>
      </c>
      <c r="Y51" s="78" t="s">
        <v>409</v>
      </c>
    </row>
    <row r="52" spans="2:25">
      <c r="B52" s="36"/>
      <c r="C52" s="36"/>
      <c r="D52" s="10" t="s">
        <v>494</v>
      </c>
      <c r="E52" s="38" t="s">
        <v>495</v>
      </c>
      <c r="F52" s="67" t="s">
        <v>0</v>
      </c>
      <c r="G52" s="68" t="s">
        <v>71</v>
      </c>
      <c r="H52" s="68">
        <v>0</v>
      </c>
      <c r="I52" s="68">
        <v>5</v>
      </c>
      <c r="J52" s="68">
        <v>0</v>
      </c>
      <c r="K52" s="68">
        <v>1</v>
      </c>
      <c r="L52" s="70">
        <v>0</v>
      </c>
      <c r="M52" s="70">
        <v>0</v>
      </c>
      <c r="N52" s="70">
        <v>1</v>
      </c>
      <c r="O52" s="70">
        <v>0</v>
      </c>
      <c r="P52" s="80">
        <v>1</v>
      </c>
      <c r="Q52" s="92">
        <v>0.4375</v>
      </c>
      <c r="R52" s="68">
        <v>0</v>
      </c>
      <c r="S52" s="80">
        <v>1</v>
      </c>
      <c r="T52" s="80" cm="1">
        <f t="array" ref="T52">AVERAGE(($H52:$K52)/4,$L52,$M52,$N52,$O52)</f>
        <v>0.3125</v>
      </c>
      <c r="U52" s="80" cm="1">
        <f t="array" ref="U52">AVERAGE(($H52:$K52)/4,$L52,$M52,$N52,$O52)</f>
        <v>0.3125</v>
      </c>
      <c r="V52" s="80" cm="1">
        <f t="array" ref="V52">AVERAGE(($H52:$K52)/4,$L52,$M52,$N52,$O52)</f>
        <v>0.3125</v>
      </c>
      <c r="W52" s="80" cm="1">
        <f t="array" ref="W52">AVERAGE(($H52:$K52)/4,$L52,$M52,$N52,$O52)</f>
        <v>0.3125</v>
      </c>
      <c r="X52" s="37" t="s">
        <v>408</v>
      </c>
      <c r="Y52" s="78" t="s">
        <v>409</v>
      </c>
    </row>
    <row r="53" spans="2:25">
      <c r="B53" s="36"/>
      <c r="C53" s="36"/>
      <c r="D53" s="10" t="s">
        <v>496</v>
      </c>
      <c r="E53" s="12" t="s">
        <v>497</v>
      </c>
      <c r="F53" s="67" t="s">
        <v>0</v>
      </c>
      <c r="G53" s="68" t="s">
        <v>71</v>
      </c>
      <c r="H53" s="68">
        <v>15</v>
      </c>
      <c r="I53" s="68">
        <v>27</v>
      </c>
      <c r="J53" s="68">
        <v>13</v>
      </c>
      <c r="K53" s="68">
        <v>2</v>
      </c>
      <c r="L53" s="70">
        <v>0</v>
      </c>
      <c r="M53" s="70">
        <v>2</v>
      </c>
      <c r="N53" s="70">
        <v>4</v>
      </c>
      <c r="O53" s="70">
        <v>9</v>
      </c>
      <c r="P53" s="80">
        <v>6</v>
      </c>
      <c r="Q53" s="68">
        <v>0</v>
      </c>
      <c r="R53" s="68">
        <v>0</v>
      </c>
      <c r="S53" s="80">
        <v>6</v>
      </c>
      <c r="T53" s="80" cm="1">
        <f t="array" ref="T53">AVERAGE(($H53:$K53)/4,$L53,$M53,$N53,$O53)</f>
        <v>3.65625</v>
      </c>
      <c r="U53" s="80" cm="1">
        <f t="array" ref="U53">AVERAGE(($H53:$K53)/4,$L53,$M53,$N53,$O53)</f>
        <v>3.65625</v>
      </c>
      <c r="V53" s="80" cm="1">
        <f t="array" ref="V53">AVERAGE(($H53:$K53)/4,$L53,$M53,$N53,$O53)</f>
        <v>3.65625</v>
      </c>
      <c r="W53" s="80" cm="1">
        <f t="array" ref="W53">AVERAGE(($H53:$K53)/4,$L53,$M53,$N53,$O53)</f>
        <v>3.65625</v>
      </c>
      <c r="X53" s="37" t="s">
        <v>408</v>
      </c>
      <c r="Y53" s="78" t="s">
        <v>409</v>
      </c>
    </row>
    <row r="54" spans="2:25" ht="45">
      <c r="B54" s="36"/>
      <c r="C54" s="36"/>
      <c r="D54" s="10" t="s">
        <v>498</v>
      </c>
      <c r="E54" s="12" t="s">
        <v>419</v>
      </c>
      <c r="F54" s="67" t="s">
        <v>0</v>
      </c>
      <c r="G54" s="68" t="s">
        <v>71</v>
      </c>
      <c r="H54" s="68">
        <v>0</v>
      </c>
      <c r="I54" s="68">
        <v>0</v>
      </c>
      <c r="J54" s="68">
        <v>0</v>
      </c>
      <c r="K54" s="68">
        <v>0</v>
      </c>
      <c r="L54" s="70">
        <v>0</v>
      </c>
      <c r="M54" s="70">
        <v>0</v>
      </c>
      <c r="N54" s="70">
        <v>9</v>
      </c>
      <c r="O54" s="70">
        <v>0</v>
      </c>
      <c r="P54" s="80">
        <v>0</v>
      </c>
      <c r="Q54" s="68">
        <v>0</v>
      </c>
      <c r="R54" s="68">
        <v>0</v>
      </c>
      <c r="S54" s="80">
        <v>0</v>
      </c>
      <c r="T54" s="80" cm="1">
        <f t="array" ref="T54">AVERAGE(($H54:$K54)/4,$L54,$M54,$N54,$O54)</f>
        <v>1.125</v>
      </c>
      <c r="U54" s="80" cm="1">
        <f t="array" ref="U54">AVERAGE(($H54:$K54)/4,$L54,$M54,$N54,$O54)</f>
        <v>1.125</v>
      </c>
      <c r="V54" s="80" cm="1">
        <f t="array" ref="V54">AVERAGE(($H54:$K54)/4,$L54,$M54,$N54,$O54)</f>
        <v>1.125</v>
      </c>
      <c r="W54" s="80" cm="1">
        <f t="array" ref="W54">AVERAGE(($H54:$K54)/4,$L54,$M54,$N54,$O54)</f>
        <v>1.125</v>
      </c>
      <c r="X54" s="37" t="s">
        <v>408</v>
      </c>
      <c r="Y54" s="78" t="s">
        <v>499</v>
      </c>
    </row>
    <row r="55" spans="2:25">
      <c r="B55" s="36"/>
      <c r="C55" s="36"/>
      <c r="D55" s="10" t="s">
        <v>500</v>
      </c>
      <c r="E55" s="12" t="s">
        <v>501</v>
      </c>
      <c r="F55" s="67" t="s">
        <v>0</v>
      </c>
      <c r="G55" s="68" t="s">
        <v>71</v>
      </c>
      <c r="H55" s="68">
        <v>1</v>
      </c>
      <c r="I55" s="68">
        <v>1</v>
      </c>
      <c r="J55" s="68">
        <v>0</v>
      </c>
      <c r="K55" s="68">
        <v>1</v>
      </c>
      <c r="L55" s="70">
        <v>0</v>
      </c>
      <c r="M55" s="70">
        <v>0</v>
      </c>
      <c r="N55" s="70">
        <v>0</v>
      </c>
      <c r="O55" s="70">
        <v>1</v>
      </c>
      <c r="P55" s="80">
        <v>0</v>
      </c>
      <c r="Q55" s="68">
        <v>0</v>
      </c>
      <c r="R55" s="68">
        <v>0</v>
      </c>
      <c r="S55" s="80">
        <v>1</v>
      </c>
      <c r="T55" s="80" cm="1">
        <f t="array" ref="T55">AVERAGE(($H55:$K55)/4,$L55,$M55,$N55,$O55)</f>
        <v>0.21875</v>
      </c>
      <c r="U55" s="80" cm="1">
        <f t="array" ref="U55">AVERAGE(($H55:$K55)/4,$L55,$M55,$N55,$O55)</f>
        <v>0.21875</v>
      </c>
      <c r="V55" s="80" cm="1">
        <f t="array" ref="V55">AVERAGE(($H55:$K55)/4,$L55,$M55,$N55,$O55)</f>
        <v>0.21875</v>
      </c>
      <c r="W55" s="80" cm="1">
        <f t="array" ref="W55">AVERAGE(($H55:$K55)/4,$L55,$M55,$N55,$O55)</f>
        <v>0.21875</v>
      </c>
      <c r="X55" s="37" t="s">
        <v>408</v>
      </c>
      <c r="Y55" s="78" t="s">
        <v>409</v>
      </c>
    </row>
    <row r="56" spans="2:25">
      <c r="B56" s="36"/>
      <c r="C56" s="36"/>
      <c r="D56" s="10" t="s">
        <v>502</v>
      </c>
      <c r="E56" s="12" t="s">
        <v>503</v>
      </c>
      <c r="F56" s="67" t="s">
        <v>0</v>
      </c>
      <c r="G56" s="68" t="s">
        <v>71</v>
      </c>
      <c r="H56" s="68">
        <v>0</v>
      </c>
      <c r="I56" s="68">
        <v>0</v>
      </c>
      <c r="J56" s="68">
        <v>0</v>
      </c>
      <c r="K56" s="68">
        <v>0</v>
      </c>
      <c r="L56" s="70">
        <v>0</v>
      </c>
      <c r="M56" s="70">
        <v>0</v>
      </c>
      <c r="N56" s="70">
        <v>0</v>
      </c>
      <c r="O56" s="70">
        <v>0</v>
      </c>
      <c r="P56" s="80">
        <v>0</v>
      </c>
      <c r="Q56" s="68">
        <v>0</v>
      </c>
      <c r="R56" s="68">
        <v>0</v>
      </c>
      <c r="S56" s="80">
        <v>0</v>
      </c>
      <c r="T56" s="80" cm="1">
        <f t="array" ref="T56">AVERAGE(($H56:$K56)/4,$L56,$M56,$N56,$O56)</f>
        <v>0</v>
      </c>
      <c r="U56" s="80" cm="1">
        <f t="array" ref="U56">AVERAGE(($H56:$K56)/4,$L56,$M56,$N56,$O56)</f>
        <v>0</v>
      </c>
      <c r="V56" s="80" cm="1">
        <f t="array" ref="V56">AVERAGE(($H56:$K56)/4,$L56,$M56,$N56,$O56)</f>
        <v>0</v>
      </c>
      <c r="W56" s="80" cm="1">
        <f t="array" ref="W56">AVERAGE(($H56:$K56)/4,$L56,$M56,$N56,$O56)</f>
        <v>0</v>
      </c>
      <c r="X56" s="37" t="s">
        <v>408</v>
      </c>
      <c r="Y56" s="78" t="s">
        <v>409</v>
      </c>
    </row>
    <row r="57" spans="2:25">
      <c r="B57" s="36"/>
      <c r="C57" s="36"/>
      <c r="D57" s="10" t="s">
        <v>504</v>
      </c>
      <c r="E57" s="12" t="s">
        <v>505</v>
      </c>
      <c r="F57" s="67" t="s">
        <v>0</v>
      </c>
      <c r="G57" s="68" t="s">
        <v>71</v>
      </c>
      <c r="H57" s="68">
        <v>0</v>
      </c>
      <c r="I57" s="68">
        <v>0</v>
      </c>
      <c r="J57" s="68">
        <v>0</v>
      </c>
      <c r="K57" s="68">
        <v>0</v>
      </c>
      <c r="L57" s="70">
        <v>0</v>
      </c>
      <c r="M57" s="70">
        <v>0</v>
      </c>
      <c r="N57" s="70">
        <v>0</v>
      </c>
      <c r="O57" s="70">
        <v>0</v>
      </c>
      <c r="P57" s="80">
        <v>0</v>
      </c>
      <c r="Q57" s="68">
        <v>0</v>
      </c>
      <c r="R57" s="68">
        <v>0</v>
      </c>
      <c r="S57" s="80">
        <v>0</v>
      </c>
      <c r="T57" s="80" cm="1">
        <f t="array" ref="T57">AVERAGE(($H57:$K57)/4,$L57,$M57,$N57,$O57)</f>
        <v>0</v>
      </c>
      <c r="U57" s="80" cm="1">
        <f t="array" ref="U57">AVERAGE(($H57:$K57)/4,$L57,$M57,$N57,$O57)</f>
        <v>0</v>
      </c>
      <c r="V57" s="80" cm="1">
        <f t="array" ref="V57">AVERAGE(($H57:$K57)/4,$L57,$M57,$N57,$O57)</f>
        <v>0</v>
      </c>
      <c r="W57" s="80" cm="1">
        <f t="array" ref="W57">AVERAGE(($H57:$K57)/4,$L57,$M57,$N57,$O57)</f>
        <v>0</v>
      </c>
      <c r="X57" s="37" t="s">
        <v>408</v>
      </c>
      <c r="Y57" s="78" t="s">
        <v>409</v>
      </c>
    </row>
    <row r="58" spans="2:25">
      <c r="B58" s="36"/>
      <c r="C58" s="36"/>
      <c r="D58" s="10" t="s">
        <v>506</v>
      </c>
      <c r="E58" s="12" t="s">
        <v>417</v>
      </c>
      <c r="F58" s="67" t="s">
        <v>0</v>
      </c>
      <c r="G58" s="68" t="s">
        <v>71</v>
      </c>
      <c r="H58" s="68">
        <v>0</v>
      </c>
      <c r="I58" s="68">
        <v>0</v>
      </c>
      <c r="J58" s="68">
        <v>0</v>
      </c>
      <c r="K58" s="68">
        <v>0</v>
      </c>
      <c r="L58" s="70">
        <v>0</v>
      </c>
      <c r="M58" s="70">
        <v>0</v>
      </c>
      <c r="N58" s="70">
        <v>0</v>
      </c>
      <c r="O58" s="70">
        <v>0</v>
      </c>
      <c r="P58" s="80">
        <v>0</v>
      </c>
      <c r="Q58" s="68">
        <v>0</v>
      </c>
      <c r="R58" s="68">
        <v>0</v>
      </c>
      <c r="S58" s="80">
        <v>0</v>
      </c>
      <c r="T58" s="80" cm="1">
        <f t="array" ref="T58">AVERAGE(($H58:$K58)/4,$L58,$M58,$N58,$O58)</f>
        <v>0</v>
      </c>
      <c r="U58" s="80" cm="1">
        <f t="array" ref="U58">AVERAGE(($H58:$K58)/4,$L58,$M58,$N58,$O58)</f>
        <v>0</v>
      </c>
      <c r="V58" s="80" cm="1">
        <f t="array" ref="V58">AVERAGE(($H58:$K58)/4,$L58,$M58,$N58,$O58)</f>
        <v>0</v>
      </c>
      <c r="W58" s="80" cm="1">
        <f t="array" ref="W58">AVERAGE(($H58:$K58)/4,$L58,$M58,$N58,$O58)</f>
        <v>0</v>
      </c>
      <c r="X58" s="37" t="s">
        <v>408</v>
      </c>
      <c r="Y58" s="78" t="s">
        <v>409</v>
      </c>
    </row>
    <row r="59" spans="2:25" ht="30">
      <c r="B59" s="36"/>
      <c r="C59" s="36"/>
      <c r="D59" s="34" t="s">
        <v>507</v>
      </c>
      <c r="E59" s="12" t="s">
        <v>508</v>
      </c>
      <c r="F59" s="67" t="s">
        <v>0</v>
      </c>
      <c r="G59" s="68" t="s">
        <v>71</v>
      </c>
      <c r="H59" s="68">
        <v>0</v>
      </c>
      <c r="I59" s="68">
        <v>0</v>
      </c>
      <c r="J59" s="68">
        <v>0</v>
      </c>
      <c r="K59" s="68">
        <v>0</v>
      </c>
      <c r="L59" s="70">
        <v>0</v>
      </c>
      <c r="M59" s="70">
        <v>0</v>
      </c>
      <c r="N59" s="70">
        <v>0</v>
      </c>
      <c r="O59" s="70">
        <v>0</v>
      </c>
      <c r="P59" s="80">
        <v>0</v>
      </c>
      <c r="Q59" s="68">
        <v>0</v>
      </c>
      <c r="R59" s="68">
        <v>0</v>
      </c>
      <c r="S59" s="80">
        <v>0</v>
      </c>
      <c r="T59" s="80" cm="1">
        <f t="array" ref="T59">AVERAGE(($H59:$K59)/4,$L59,$M59,$N59,$O59)</f>
        <v>0</v>
      </c>
      <c r="U59" s="80" cm="1">
        <f t="array" ref="U59">AVERAGE(($H59:$K59)/4,$L59,$M59,$N59,$O59)</f>
        <v>0</v>
      </c>
      <c r="V59" s="80" cm="1">
        <f t="array" ref="V59">AVERAGE(($H59:$K59)/4,$L59,$M59,$N59,$O59)</f>
        <v>0</v>
      </c>
      <c r="W59" s="80" cm="1">
        <f t="array" ref="W59">AVERAGE(($H59:$K59)/4,$L59,$M59,$N59,$O59)</f>
        <v>0</v>
      </c>
      <c r="X59" s="37" t="s">
        <v>408</v>
      </c>
      <c r="Y59" s="78" t="s">
        <v>409</v>
      </c>
    </row>
    <row r="60" spans="2:25">
      <c r="B60" s="36"/>
      <c r="C60" s="36"/>
      <c r="D60" s="10" t="s">
        <v>509</v>
      </c>
      <c r="E60" s="12" t="s">
        <v>510</v>
      </c>
      <c r="F60" s="67" t="s">
        <v>0</v>
      </c>
      <c r="G60" s="68" t="s">
        <v>71</v>
      </c>
      <c r="H60" s="68">
        <v>0</v>
      </c>
      <c r="I60" s="68">
        <v>0</v>
      </c>
      <c r="J60" s="68">
        <v>0</v>
      </c>
      <c r="K60" s="68">
        <v>0</v>
      </c>
      <c r="L60" s="70">
        <v>0</v>
      </c>
      <c r="M60" s="70">
        <v>0</v>
      </c>
      <c r="N60" s="70">
        <v>0</v>
      </c>
      <c r="O60" s="70">
        <v>3</v>
      </c>
      <c r="P60" s="80">
        <v>0</v>
      </c>
      <c r="Q60" s="68">
        <v>0</v>
      </c>
      <c r="R60" s="68">
        <v>0</v>
      </c>
      <c r="S60" s="80">
        <v>0</v>
      </c>
      <c r="T60" s="80" cm="1">
        <f t="array" ref="T60">AVERAGE(($H60:$K60)/4,$L60,$M60,$N60,$O60)</f>
        <v>0.375</v>
      </c>
      <c r="U60" s="80" cm="1">
        <f t="array" ref="U60">AVERAGE(($H60:$K60)/4,$L60,$M60,$N60,$O60)</f>
        <v>0.375</v>
      </c>
      <c r="V60" s="80" cm="1">
        <f t="array" ref="V60">AVERAGE(($H60:$K60)/4,$L60,$M60,$N60,$O60)</f>
        <v>0.375</v>
      </c>
      <c r="W60" s="80" cm="1">
        <f t="array" ref="W60">AVERAGE(($H60:$K60)/4,$L60,$M60,$N60,$O60)</f>
        <v>0.375</v>
      </c>
      <c r="X60" s="37" t="s">
        <v>408</v>
      </c>
      <c r="Y60" s="78" t="s">
        <v>409</v>
      </c>
    </row>
    <row r="61" spans="2:25">
      <c r="B61" s="36"/>
      <c r="C61" s="36"/>
      <c r="D61" s="10" t="s">
        <v>511</v>
      </c>
      <c r="E61" s="12" t="s">
        <v>512</v>
      </c>
      <c r="F61" s="67" t="s">
        <v>0</v>
      </c>
      <c r="G61" s="68" t="s">
        <v>71</v>
      </c>
      <c r="H61" s="68">
        <v>0</v>
      </c>
      <c r="I61" s="68">
        <v>0</v>
      </c>
      <c r="J61" s="68">
        <v>0</v>
      </c>
      <c r="K61" s="68">
        <v>0</v>
      </c>
      <c r="L61" s="70">
        <v>0</v>
      </c>
      <c r="M61" s="70">
        <v>0</v>
      </c>
      <c r="N61" s="70">
        <v>0</v>
      </c>
      <c r="O61" s="70">
        <v>0</v>
      </c>
      <c r="P61" s="80">
        <v>0</v>
      </c>
      <c r="Q61" s="68">
        <v>0</v>
      </c>
      <c r="R61" s="68">
        <v>0</v>
      </c>
      <c r="S61" s="80">
        <v>0</v>
      </c>
      <c r="T61" s="80" cm="1">
        <f t="array" ref="T61">AVERAGE(($H61:$K61)/4,$L61,$M61,$N61,$O61)</f>
        <v>0</v>
      </c>
      <c r="U61" s="80" cm="1">
        <f t="array" ref="U61">AVERAGE(($H61:$K61)/4,$L61,$M61,$N61,$O61)</f>
        <v>0</v>
      </c>
      <c r="V61" s="80" cm="1">
        <f t="array" ref="V61">AVERAGE(($H61:$K61)/4,$L61,$M61,$N61,$O61)</f>
        <v>0</v>
      </c>
      <c r="W61" s="80" cm="1">
        <f t="array" ref="W61">AVERAGE(($H61:$K61)/4,$L61,$M61,$N61,$O61)</f>
        <v>0</v>
      </c>
      <c r="X61" s="37" t="s">
        <v>408</v>
      </c>
      <c r="Y61" s="78" t="s">
        <v>409</v>
      </c>
    </row>
    <row r="62" spans="2:25">
      <c r="B62" s="36"/>
      <c r="C62" s="36"/>
      <c r="D62" s="10" t="s">
        <v>513</v>
      </c>
      <c r="E62" s="12" t="s">
        <v>514</v>
      </c>
      <c r="F62" s="67" t="s">
        <v>0</v>
      </c>
      <c r="G62" s="68" t="s">
        <v>71</v>
      </c>
      <c r="H62" s="68">
        <v>0</v>
      </c>
      <c r="I62" s="68">
        <v>0</v>
      </c>
      <c r="J62" s="68">
        <v>0</v>
      </c>
      <c r="K62" s="68">
        <v>0</v>
      </c>
      <c r="L62" s="70">
        <v>0</v>
      </c>
      <c r="M62" s="70">
        <v>0</v>
      </c>
      <c r="N62" s="70">
        <v>0</v>
      </c>
      <c r="O62" s="70">
        <v>0</v>
      </c>
      <c r="P62" s="80">
        <v>0</v>
      </c>
      <c r="Q62" s="68">
        <v>0</v>
      </c>
      <c r="R62" s="68">
        <v>0</v>
      </c>
      <c r="S62" s="80">
        <v>0</v>
      </c>
      <c r="T62" s="80" cm="1">
        <f t="array" ref="T62">AVERAGE(($H62:$K62)/4,$L62,$M62,$N62,$O62)</f>
        <v>0</v>
      </c>
      <c r="U62" s="80" cm="1">
        <f t="array" ref="U62">AVERAGE(($H62:$K62)/4,$L62,$M62,$N62,$O62)</f>
        <v>0</v>
      </c>
      <c r="V62" s="80" cm="1">
        <f t="array" ref="V62">AVERAGE(($H62:$K62)/4,$L62,$M62,$N62,$O62)</f>
        <v>0</v>
      </c>
      <c r="W62" s="80" cm="1">
        <f t="array" ref="W62">AVERAGE(($H62:$K62)/4,$L62,$M62,$N62,$O62)</f>
        <v>0</v>
      </c>
      <c r="X62" s="37" t="s">
        <v>408</v>
      </c>
      <c r="Y62" s="78" t="s">
        <v>409</v>
      </c>
    </row>
    <row r="63" spans="2:25">
      <c r="B63" s="36"/>
      <c r="C63" s="36"/>
      <c r="D63" s="10" t="s">
        <v>515</v>
      </c>
      <c r="E63" s="12" t="s">
        <v>516</v>
      </c>
      <c r="F63" s="67" t="s">
        <v>0</v>
      </c>
      <c r="G63" s="68" t="s">
        <v>71</v>
      </c>
      <c r="H63" s="68">
        <v>11</v>
      </c>
      <c r="I63" s="68">
        <v>25</v>
      </c>
      <c r="J63" s="68">
        <v>1</v>
      </c>
      <c r="K63" s="68">
        <v>1</v>
      </c>
      <c r="L63" s="70">
        <v>0</v>
      </c>
      <c r="M63" s="70">
        <v>1</v>
      </c>
      <c r="N63" s="70">
        <v>0</v>
      </c>
      <c r="O63" s="70">
        <v>1</v>
      </c>
      <c r="P63" s="80">
        <v>0</v>
      </c>
      <c r="Q63" s="68">
        <v>0</v>
      </c>
      <c r="R63" s="68">
        <v>0</v>
      </c>
      <c r="S63" s="80">
        <v>0</v>
      </c>
      <c r="T63" s="80" cm="1">
        <f t="array" ref="T63">AVERAGE(($H63:$K63)/4,$L63,$M63,$N63,$O63)</f>
        <v>1.4375</v>
      </c>
      <c r="U63" s="80" cm="1">
        <f t="array" ref="U63">AVERAGE(($H63:$K63)/4,$L63,$M63,$N63,$O63)</f>
        <v>1.4375</v>
      </c>
      <c r="V63" s="80" cm="1">
        <f t="array" ref="V63">AVERAGE(($H63:$K63)/4,$L63,$M63,$N63,$O63)</f>
        <v>1.4375</v>
      </c>
      <c r="W63" s="80" cm="1">
        <f t="array" ref="W63">AVERAGE(($H63:$K63)/4,$L63,$M63,$N63,$O63)</f>
        <v>1.4375</v>
      </c>
      <c r="X63" s="37" t="s">
        <v>408</v>
      </c>
      <c r="Y63" s="78" t="s">
        <v>409</v>
      </c>
    </row>
    <row r="64" spans="2:25">
      <c r="B64" s="36"/>
      <c r="C64" s="36"/>
      <c r="D64" s="10" t="s">
        <v>517</v>
      </c>
      <c r="E64" s="12" t="s">
        <v>518</v>
      </c>
      <c r="F64" s="67" t="s">
        <v>0</v>
      </c>
      <c r="G64" s="68" t="s">
        <v>71</v>
      </c>
      <c r="H64" s="68">
        <v>5</v>
      </c>
      <c r="I64" s="68">
        <v>3</v>
      </c>
      <c r="J64" s="68">
        <v>0</v>
      </c>
      <c r="K64" s="68">
        <v>7</v>
      </c>
      <c r="L64" s="70">
        <v>1</v>
      </c>
      <c r="M64" s="70">
        <v>0</v>
      </c>
      <c r="N64" s="70">
        <v>0</v>
      </c>
      <c r="O64" s="70">
        <v>1</v>
      </c>
      <c r="P64" s="80">
        <v>1</v>
      </c>
      <c r="Q64" s="68">
        <v>0</v>
      </c>
      <c r="R64" s="68">
        <v>2</v>
      </c>
      <c r="S64" s="80">
        <v>2</v>
      </c>
      <c r="T64" s="80" cm="1">
        <f t="array" ref="T64">AVERAGE(($H64:$K64)/4,$L64,$M64,$N64,$O64)</f>
        <v>0.71875</v>
      </c>
      <c r="U64" s="80" cm="1">
        <f t="array" ref="U64">AVERAGE(($H64:$K64)/4,$L64,$M64,$N64,$O64)</f>
        <v>0.71875</v>
      </c>
      <c r="V64" s="80" cm="1">
        <f t="array" ref="V64">AVERAGE(($H64:$K64)/4,$L64,$M64,$N64,$O64)</f>
        <v>0.71875</v>
      </c>
      <c r="W64" s="80" cm="1">
        <f t="array" ref="W64">AVERAGE(($H64:$K64)/4,$L64,$M64,$N64,$O64)</f>
        <v>0.71875</v>
      </c>
      <c r="X64" s="37" t="s">
        <v>408</v>
      </c>
      <c r="Y64" s="78" t="s">
        <v>409</v>
      </c>
    </row>
    <row r="65" spans="1:25">
      <c r="B65" s="36"/>
      <c r="C65" s="36"/>
      <c r="D65" s="10" t="s">
        <v>519</v>
      </c>
      <c r="E65" s="12" t="s">
        <v>425</v>
      </c>
      <c r="F65" s="67" t="s">
        <v>0</v>
      </c>
      <c r="G65" s="68" t="s">
        <v>71</v>
      </c>
      <c r="H65" s="68">
        <v>0</v>
      </c>
      <c r="I65" s="68">
        <v>0</v>
      </c>
      <c r="J65" s="68">
        <v>4</v>
      </c>
      <c r="K65" s="68">
        <v>3</v>
      </c>
      <c r="L65" s="70">
        <v>0</v>
      </c>
      <c r="M65" s="70">
        <v>0</v>
      </c>
      <c r="N65" s="70">
        <v>2</v>
      </c>
      <c r="O65" s="70">
        <v>0</v>
      </c>
      <c r="P65" s="80">
        <v>0</v>
      </c>
      <c r="Q65" s="68">
        <v>0</v>
      </c>
      <c r="R65" s="68">
        <v>1</v>
      </c>
      <c r="S65" s="80">
        <v>0</v>
      </c>
      <c r="T65" s="80" cm="1">
        <f t="array" ref="T65">AVERAGE(($H65:$K65)/4,$L65,$M65,$N65,$O65)</f>
        <v>0.46875</v>
      </c>
      <c r="U65" s="80" cm="1">
        <f t="array" ref="U65">AVERAGE(($H65:$K65)/4,$L65,$M65,$N65,$O65)</f>
        <v>0.46875</v>
      </c>
      <c r="V65" s="80" cm="1">
        <f t="array" ref="V65">AVERAGE(($H65:$K65)/4,$L65,$M65,$N65,$O65)</f>
        <v>0.46875</v>
      </c>
      <c r="W65" s="80" cm="1">
        <f t="array" ref="W65">AVERAGE(($H65:$K65)/4,$L65,$M65,$N65,$O65)</f>
        <v>0.46875</v>
      </c>
      <c r="X65" s="37" t="s">
        <v>408</v>
      </c>
      <c r="Y65" s="78" t="s">
        <v>409</v>
      </c>
    </row>
    <row r="66" spans="1:25">
      <c r="B66" s="36"/>
      <c r="C66" s="36" t="s">
        <v>520</v>
      </c>
      <c r="D66" s="10" t="s">
        <v>521</v>
      </c>
      <c r="E66" s="10" t="s">
        <v>427</v>
      </c>
      <c r="F66" s="67" t="s">
        <v>0</v>
      </c>
      <c r="G66" s="68" t="s">
        <v>71</v>
      </c>
      <c r="H66" s="68">
        <v>0</v>
      </c>
      <c r="I66" s="68">
        <v>5</v>
      </c>
      <c r="J66" s="68">
        <v>4</v>
      </c>
      <c r="K66" s="68">
        <v>2</v>
      </c>
      <c r="L66" s="70">
        <v>1</v>
      </c>
      <c r="M66" s="70">
        <v>0</v>
      </c>
      <c r="N66" s="70">
        <v>1</v>
      </c>
      <c r="O66" s="70">
        <v>0</v>
      </c>
      <c r="P66" s="80">
        <v>0</v>
      </c>
      <c r="Q66" s="68">
        <v>0</v>
      </c>
      <c r="R66" s="68">
        <v>1</v>
      </c>
      <c r="S66" s="80">
        <v>0</v>
      </c>
      <c r="T66" s="80" cm="1">
        <f t="array" ref="T66">AVERAGE(($H66:$K66)/4,$L66,$M66,$N66,$O66)</f>
        <v>0.59375</v>
      </c>
      <c r="U66" s="80" cm="1">
        <f t="array" ref="U66">AVERAGE(($H66:$K66)/4,$L66,$M66,$N66,$O66)</f>
        <v>0.59375</v>
      </c>
      <c r="V66" s="80" cm="1">
        <f t="array" ref="V66">AVERAGE(($H66:$K66)/4,$L66,$M66,$N66,$O66)</f>
        <v>0.59375</v>
      </c>
      <c r="W66" s="80" cm="1">
        <f t="array" ref="W66">AVERAGE(($H66:$K66)/4,$L66,$M66,$N66,$O66)</f>
        <v>0.59375</v>
      </c>
      <c r="X66" s="37" t="s">
        <v>408</v>
      </c>
      <c r="Y66" s="78" t="s">
        <v>409</v>
      </c>
    </row>
    <row r="67" spans="1:25">
      <c r="B67" s="36"/>
      <c r="C67" s="36" t="s">
        <v>522</v>
      </c>
      <c r="D67" s="10" t="s">
        <v>523</v>
      </c>
      <c r="E67" s="36" t="s">
        <v>429</v>
      </c>
      <c r="F67" s="67" t="s">
        <v>0</v>
      </c>
      <c r="G67" s="68" t="s">
        <v>71</v>
      </c>
      <c r="H67" s="68">
        <v>0</v>
      </c>
      <c r="I67" s="68">
        <v>0</v>
      </c>
      <c r="J67" s="68">
        <v>0</v>
      </c>
      <c r="K67" s="68">
        <v>0</v>
      </c>
      <c r="L67" s="70">
        <v>0</v>
      </c>
      <c r="M67" s="70">
        <v>0</v>
      </c>
      <c r="N67" s="70">
        <v>0</v>
      </c>
      <c r="O67" s="70">
        <v>0</v>
      </c>
      <c r="P67" s="80">
        <v>0</v>
      </c>
      <c r="Q67" s="68">
        <v>0</v>
      </c>
      <c r="R67" s="68">
        <v>0</v>
      </c>
      <c r="S67" s="80">
        <v>0</v>
      </c>
      <c r="T67" s="80" cm="1">
        <f t="array" ref="T67">AVERAGE(($H67:$K67)/4,$L67,$M67,$N67,$O67)</f>
        <v>0</v>
      </c>
      <c r="U67" s="80" cm="1">
        <f t="array" ref="U67">AVERAGE(($H67:$K67)/4,$L67,$M67,$N67,$O67)</f>
        <v>0</v>
      </c>
      <c r="V67" s="80" cm="1">
        <f t="array" ref="V67">AVERAGE(($H67:$K67)/4,$L67,$M67,$N67,$O67)</f>
        <v>0</v>
      </c>
      <c r="W67" s="80" cm="1">
        <f t="array" ref="W67">AVERAGE(($H67:$K67)/4,$L67,$M67,$N67,$O67)</f>
        <v>0</v>
      </c>
      <c r="X67" s="37" t="s">
        <v>408</v>
      </c>
      <c r="Y67" s="78" t="s">
        <v>409</v>
      </c>
    </row>
    <row r="68" spans="1:25">
      <c r="B68" s="36"/>
      <c r="C68" s="36" t="s">
        <v>524</v>
      </c>
      <c r="D68" s="10" t="s">
        <v>525</v>
      </c>
      <c r="E68" s="10" t="s">
        <v>431</v>
      </c>
      <c r="F68" s="67" t="s">
        <v>0</v>
      </c>
      <c r="G68" s="68" t="s">
        <v>71</v>
      </c>
      <c r="H68" s="68">
        <v>0</v>
      </c>
      <c r="I68" s="68">
        <v>1</v>
      </c>
      <c r="J68" s="68">
        <v>1</v>
      </c>
      <c r="K68" s="68">
        <v>1</v>
      </c>
      <c r="L68" s="70">
        <v>0</v>
      </c>
      <c r="M68" s="70">
        <v>0</v>
      </c>
      <c r="N68" s="70">
        <v>0</v>
      </c>
      <c r="O68" s="70">
        <v>1</v>
      </c>
      <c r="P68" s="80">
        <v>0</v>
      </c>
      <c r="Q68" s="68">
        <v>0</v>
      </c>
      <c r="R68" s="68">
        <v>0</v>
      </c>
      <c r="S68" s="80">
        <v>0</v>
      </c>
      <c r="T68" s="80" cm="1">
        <f t="array" ref="T68">AVERAGE(($H68:$K68)/4,$L68,$M68,$N68,$O68)</f>
        <v>0.21875</v>
      </c>
      <c r="U68" s="80" cm="1">
        <f t="array" ref="U68">AVERAGE(($H68:$K68)/4,$L68,$M68,$N68,$O68)</f>
        <v>0.21875</v>
      </c>
      <c r="V68" s="80" cm="1">
        <f t="array" ref="V68">AVERAGE(($H68:$K68)/4,$L68,$M68,$N68,$O68)</f>
        <v>0.21875</v>
      </c>
      <c r="W68" s="80" cm="1">
        <f t="array" ref="W68">AVERAGE(($H68:$K68)/4,$L68,$M68,$N68,$O68)</f>
        <v>0.21875</v>
      </c>
      <c r="X68" s="37" t="s">
        <v>408</v>
      </c>
      <c r="Y68" s="78" t="s">
        <v>409</v>
      </c>
    </row>
    <row r="69" spans="1:25">
      <c r="B69" s="36"/>
      <c r="C69" s="36" t="s">
        <v>526</v>
      </c>
      <c r="D69" s="10" t="s">
        <v>527</v>
      </c>
      <c r="E69" s="10" t="s">
        <v>433</v>
      </c>
      <c r="F69" s="67" t="s">
        <v>0</v>
      </c>
      <c r="G69" s="68" t="s">
        <v>71</v>
      </c>
      <c r="H69" s="68">
        <v>0</v>
      </c>
      <c r="I69" s="68">
        <v>0</v>
      </c>
      <c r="J69" s="68">
        <v>0</v>
      </c>
      <c r="K69" s="68">
        <v>0</v>
      </c>
      <c r="L69" s="70">
        <v>0</v>
      </c>
      <c r="M69" s="70">
        <v>0</v>
      </c>
      <c r="N69" s="70">
        <v>0</v>
      </c>
      <c r="O69" s="70">
        <v>0</v>
      </c>
      <c r="P69" s="80">
        <v>0</v>
      </c>
      <c r="Q69" s="68">
        <v>0</v>
      </c>
      <c r="R69" s="68">
        <v>0</v>
      </c>
      <c r="S69" s="80">
        <v>0</v>
      </c>
      <c r="T69" s="80" cm="1">
        <f t="array" ref="T69">AVERAGE(($H69:$K69)/4,$L69,$M69,$N69,$O69)</f>
        <v>0</v>
      </c>
      <c r="U69" s="80" cm="1">
        <f t="array" ref="U69">AVERAGE(($H69:$K69)/4,$L69,$M69,$N69,$O69)</f>
        <v>0</v>
      </c>
      <c r="V69" s="80" cm="1">
        <f t="array" ref="V69">AVERAGE(($H69:$K69)/4,$L69,$M69,$N69,$O69)</f>
        <v>0</v>
      </c>
      <c r="W69" s="80" cm="1">
        <f t="array" ref="W69">AVERAGE(($H69:$K69)/4,$L69,$M69,$N69,$O69)</f>
        <v>0</v>
      </c>
      <c r="X69" s="37" t="s">
        <v>408</v>
      </c>
      <c r="Y69" s="78" t="s">
        <v>409</v>
      </c>
    </row>
    <row r="70" spans="1:25">
      <c r="B70" s="36"/>
      <c r="C70" s="36" t="s">
        <v>528</v>
      </c>
      <c r="D70" s="10" t="s">
        <v>529</v>
      </c>
      <c r="E70" s="10" t="s">
        <v>435</v>
      </c>
      <c r="F70" s="67" t="s">
        <v>0</v>
      </c>
      <c r="G70" s="68" t="s">
        <v>71</v>
      </c>
      <c r="H70" s="68">
        <v>4</v>
      </c>
      <c r="I70" s="68">
        <v>1</v>
      </c>
      <c r="J70" s="68">
        <v>0</v>
      </c>
      <c r="K70" s="68">
        <v>0</v>
      </c>
      <c r="L70" s="70">
        <v>0</v>
      </c>
      <c r="M70" s="70">
        <v>1</v>
      </c>
      <c r="N70" s="70">
        <v>1</v>
      </c>
      <c r="O70" s="70">
        <v>0</v>
      </c>
      <c r="P70" s="80">
        <v>1</v>
      </c>
      <c r="Q70" s="68">
        <v>1</v>
      </c>
      <c r="R70" s="68">
        <v>5</v>
      </c>
      <c r="S70" s="80">
        <v>1</v>
      </c>
      <c r="T70" s="80" cm="1">
        <f t="array" ref="T70">AVERAGE(($H70:$K70)/4,$L70,$M70,$N70,$O70)</f>
        <v>0.40625</v>
      </c>
      <c r="U70" s="80" cm="1">
        <f t="array" ref="U70">AVERAGE(($H70:$K70)/4,$L70,$M70,$N70,$O70)</f>
        <v>0.40625</v>
      </c>
      <c r="V70" s="80" cm="1">
        <f t="array" ref="V70">AVERAGE(($H70:$K70)/4,$L70,$M70,$N70,$O70)</f>
        <v>0.40625</v>
      </c>
      <c r="W70" s="80" cm="1">
        <f t="array" ref="W70">AVERAGE(($H70:$K70)/4,$L70,$M70,$N70,$O70)</f>
        <v>0.40625</v>
      </c>
      <c r="X70" s="37" t="s">
        <v>408</v>
      </c>
      <c r="Y70" s="78" t="s">
        <v>409</v>
      </c>
    </row>
    <row r="71" spans="1:25">
      <c r="B71" s="36"/>
      <c r="C71" s="36" t="s">
        <v>530</v>
      </c>
      <c r="D71" s="10" t="s">
        <v>531</v>
      </c>
      <c r="E71" s="10" t="s">
        <v>437</v>
      </c>
      <c r="F71" s="67" t="s">
        <v>0</v>
      </c>
      <c r="G71" s="68" t="s">
        <v>71</v>
      </c>
      <c r="H71" s="68">
        <v>0</v>
      </c>
      <c r="I71" s="68">
        <v>0</v>
      </c>
      <c r="J71" s="68">
        <v>0</v>
      </c>
      <c r="K71" s="68">
        <v>2</v>
      </c>
      <c r="L71" s="70">
        <v>0</v>
      </c>
      <c r="M71" s="70">
        <v>0</v>
      </c>
      <c r="N71" s="70">
        <v>0</v>
      </c>
      <c r="O71" s="70">
        <v>2</v>
      </c>
      <c r="P71" s="80">
        <v>0</v>
      </c>
      <c r="Q71" s="68">
        <v>0</v>
      </c>
      <c r="R71" s="68">
        <v>1</v>
      </c>
      <c r="S71" s="80">
        <v>3</v>
      </c>
      <c r="T71" s="80" cm="1">
        <f t="array" ref="T71">AVERAGE(($H71:$K71)/4,$L71,$M71,$N71,$O71)</f>
        <v>0.3125</v>
      </c>
      <c r="U71" s="80" cm="1">
        <f t="array" ref="U71">AVERAGE(($H71:$K71)/4,$L71,$M71,$N71,$O71)</f>
        <v>0.3125</v>
      </c>
      <c r="V71" s="80" cm="1">
        <f t="array" ref="V71">AVERAGE(($H71:$K71)/4,$L71,$M71,$N71,$O71)</f>
        <v>0.3125</v>
      </c>
      <c r="W71" s="80" cm="1">
        <f t="array" ref="W71">AVERAGE(($H71:$K71)/4,$L71,$M71,$N71,$O71)</f>
        <v>0.3125</v>
      </c>
      <c r="X71" s="37" t="s">
        <v>408</v>
      </c>
      <c r="Y71" s="78" t="s">
        <v>409</v>
      </c>
    </row>
    <row r="72" spans="1:25">
      <c r="A72" s="8" t="s">
        <v>404</v>
      </c>
      <c r="B72" s="36" t="s">
        <v>532</v>
      </c>
      <c r="C72" s="36" t="s">
        <v>533</v>
      </c>
      <c r="D72" s="36" t="s">
        <v>534</v>
      </c>
      <c r="E72" s="12" t="s">
        <v>440</v>
      </c>
      <c r="F72" s="67" t="s">
        <v>1</v>
      </c>
      <c r="G72" s="68" t="s">
        <v>71</v>
      </c>
      <c r="H72" s="68" t="s">
        <v>71</v>
      </c>
      <c r="I72" s="68" t="s">
        <v>71</v>
      </c>
      <c r="J72" s="68" t="s">
        <v>71</v>
      </c>
      <c r="K72" s="68" t="s">
        <v>71</v>
      </c>
      <c r="L72" s="68" t="s">
        <v>71</v>
      </c>
      <c r="M72" s="68" t="s">
        <v>71</v>
      </c>
      <c r="N72" s="68" t="s">
        <v>71</v>
      </c>
      <c r="O72" s="68" t="s">
        <v>71</v>
      </c>
      <c r="P72" s="68" t="s">
        <v>71</v>
      </c>
      <c r="Q72" s="68" t="s">
        <v>71</v>
      </c>
      <c r="R72" s="68" t="s">
        <v>71</v>
      </c>
      <c r="S72" s="68" t="s">
        <v>71</v>
      </c>
      <c r="T72" s="68" t="s">
        <v>71</v>
      </c>
      <c r="U72" s="68" t="s">
        <v>71</v>
      </c>
      <c r="V72" s="68" t="s">
        <v>71</v>
      </c>
      <c r="W72" s="68" t="s">
        <v>71</v>
      </c>
      <c r="X72" s="37" t="s">
        <v>408</v>
      </c>
      <c r="Y72" s="78" t="s">
        <v>441</v>
      </c>
    </row>
    <row r="73" spans="1:25">
      <c r="B73" s="36"/>
      <c r="C73" s="36"/>
      <c r="D73" s="10" t="s">
        <v>535</v>
      </c>
      <c r="E73" s="12" t="s">
        <v>443</v>
      </c>
      <c r="F73" s="67" t="s">
        <v>1</v>
      </c>
      <c r="G73" s="68" t="s">
        <v>71</v>
      </c>
      <c r="H73" s="68" t="s">
        <v>71</v>
      </c>
      <c r="I73" s="68" t="s">
        <v>71</v>
      </c>
      <c r="J73" s="68" t="s">
        <v>71</v>
      </c>
      <c r="K73" s="68" t="s">
        <v>71</v>
      </c>
      <c r="L73" s="68" t="s">
        <v>71</v>
      </c>
      <c r="M73" s="68" t="s">
        <v>71</v>
      </c>
      <c r="N73" s="68" t="s">
        <v>71</v>
      </c>
      <c r="O73" s="68" t="s">
        <v>71</v>
      </c>
      <c r="P73" s="68" t="s">
        <v>71</v>
      </c>
      <c r="Q73" s="68" t="s">
        <v>71</v>
      </c>
      <c r="R73" s="68" t="s">
        <v>71</v>
      </c>
      <c r="S73" s="68" t="s">
        <v>71</v>
      </c>
      <c r="T73" s="68" t="s">
        <v>71</v>
      </c>
      <c r="U73" s="68" t="s">
        <v>71</v>
      </c>
      <c r="V73" s="68" t="s">
        <v>71</v>
      </c>
      <c r="W73" s="68" t="s">
        <v>71</v>
      </c>
      <c r="X73" s="37" t="s">
        <v>408</v>
      </c>
      <c r="Y73" s="78" t="s">
        <v>441</v>
      </c>
    </row>
    <row r="74" spans="1:25">
      <c r="B74" s="36"/>
      <c r="C74" s="36"/>
      <c r="D74" s="10" t="s">
        <v>536</v>
      </c>
      <c r="E74" s="12" t="s">
        <v>445</v>
      </c>
      <c r="F74" s="67" t="s">
        <v>1</v>
      </c>
      <c r="G74" s="68" t="s">
        <v>71</v>
      </c>
      <c r="H74" s="68" t="s">
        <v>71</v>
      </c>
      <c r="I74" s="68" t="s">
        <v>71</v>
      </c>
      <c r="J74" s="68" t="s">
        <v>71</v>
      </c>
      <c r="K74" s="68" t="s">
        <v>71</v>
      </c>
      <c r="L74" s="68" t="s">
        <v>71</v>
      </c>
      <c r="M74" s="68" t="s">
        <v>71</v>
      </c>
      <c r="N74" s="68" t="s">
        <v>71</v>
      </c>
      <c r="O74" s="68" t="s">
        <v>71</v>
      </c>
      <c r="P74" s="68" t="s">
        <v>71</v>
      </c>
      <c r="Q74" s="68" t="s">
        <v>71</v>
      </c>
      <c r="R74" s="68" t="s">
        <v>71</v>
      </c>
      <c r="S74" s="68" t="s">
        <v>71</v>
      </c>
      <c r="T74" s="68" t="s">
        <v>71</v>
      </c>
      <c r="U74" s="68" t="s">
        <v>71</v>
      </c>
      <c r="V74" s="68" t="s">
        <v>71</v>
      </c>
      <c r="W74" s="68" t="s">
        <v>71</v>
      </c>
      <c r="X74" s="37" t="s">
        <v>408</v>
      </c>
      <c r="Y74" s="78" t="s">
        <v>441</v>
      </c>
    </row>
    <row r="75" spans="1:25">
      <c r="B75" s="36"/>
      <c r="C75" s="36"/>
      <c r="D75" s="10" t="s">
        <v>537</v>
      </c>
      <c r="E75" s="12" t="s">
        <v>447</v>
      </c>
      <c r="F75" s="67" t="s">
        <v>1</v>
      </c>
      <c r="G75" s="68" t="s">
        <v>71</v>
      </c>
      <c r="H75" s="68" t="s">
        <v>71</v>
      </c>
      <c r="I75" s="68" t="s">
        <v>71</v>
      </c>
      <c r="J75" s="68" t="s">
        <v>71</v>
      </c>
      <c r="K75" s="68" t="s">
        <v>71</v>
      </c>
      <c r="L75" s="68" t="s">
        <v>71</v>
      </c>
      <c r="M75" s="68" t="s">
        <v>71</v>
      </c>
      <c r="N75" s="68" t="s">
        <v>71</v>
      </c>
      <c r="O75" s="68" t="s">
        <v>71</v>
      </c>
      <c r="P75" s="68" t="s">
        <v>71</v>
      </c>
      <c r="Q75" s="68" t="s">
        <v>71</v>
      </c>
      <c r="R75" s="68" t="s">
        <v>71</v>
      </c>
      <c r="S75" s="68" t="s">
        <v>71</v>
      </c>
      <c r="T75" s="68" t="s">
        <v>71</v>
      </c>
      <c r="U75" s="68" t="s">
        <v>71</v>
      </c>
      <c r="V75" s="68" t="s">
        <v>71</v>
      </c>
      <c r="W75" s="68" t="s">
        <v>71</v>
      </c>
      <c r="X75" s="37" t="s">
        <v>408</v>
      </c>
      <c r="Y75" s="78" t="s">
        <v>441</v>
      </c>
    </row>
    <row r="76" spans="1:25">
      <c r="B76" s="36"/>
      <c r="C76" s="36"/>
      <c r="D76" s="10" t="s">
        <v>538</v>
      </c>
      <c r="E76" s="38" t="s">
        <v>449</v>
      </c>
      <c r="F76" s="67" t="s">
        <v>1</v>
      </c>
      <c r="G76" s="68" t="s">
        <v>71</v>
      </c>
      <c r="H76" s="68" t="s">
        <v>71</v>
      </c>
      <c r="I76" s="68" t="s">
        <v>71</v>
      </c>
      <c r="J76" s="68" t="s">
        <v>71</v>
      </c>
      <c r="K76" s="68" t="s">
        <v>71</v>
      </c>
      <c r="L76" s="68" t="s">
        <v>71</v>
      </c>
      <c r="M76" s="68" t="s">
        <v>71</v>
      </c>
      <c r="N76" s="68" t="s">
        <v>71</v>
      </c>
      <c r="O76" s="68" t="s">
        <v>71</v>
      </c>
      <c r="P76" s="68" t="s">
        <v>71</v>
      </c>
      <c r="Q76" s="68" t="s">
        <v>71</v>
      </c>
      <c r="R76" s="68" t="s">
        <v>71</v>
      </c>
      <c r="S76" s="68" t="s">
        <v>71</v>
      </c>
      <c r="T76" s="68" t="s">
        <v>71</v>
      </c>
      <c r="U76" s="68" t="s">
        <v>71</v>
      </c>
      <c r="V76" s="68" t="s">
        <v>71</v>
      </c>
      <c r="W76" s="68" t="s">
        <v>71</v>
      </c>
      <c r="X76" s="37" t="s">
        <v>408</v>
      </c>
      <c r="Y76" s="78" t="s">
        <v>441</v>
      </c>
    </row>
    <row r="77" spans="1:25" ht="30">
      <c r="B77" s="36"/>
      <c r="C77" s="36" t="s">
        <v>539</v>
      </c>
      <c r="D77" s="10" t="s">
        <v>540</v>
      </c>
      <c r="E77" s="38" t="s">
        <v>541</v>
      </c>
      <c r="F77" s="67" t="s">
        <v>1</v>
      </c>
      <c r="G77" s="68" t="s">
        <v>71</v>
      </c>
      <c r="H77" s="68" t="s">
        <v>71</v>
      </c>
      <c r="I77" s="68" t="s">
        <v>71</v>
      </c>
      <c r="J77" s="68" t="s">
        <v>71</v>
      </c>
      <c r="K77" s="68" t="s">
        <v>71</v>
      </c>
      <c r="L77" s="68" t="s">
        <v>71</v>
      </c>
      <c r="M77" s="68" t="s">
        <v>71</v>
      </c>
      <c r="N77" s="68" t="s">
        <v>71</v>
      </c>
      <c r="O77" s="68" t="s">
        <v>71</v>
      </c>
      <c r="P77" s="68" t="s">
        <v>71</v>
      </c>
      <c r="Q77" s="68" t="s">
        <v>71</v>
      </c>
      <c r="R77" s="68" t="s">
        <v>71</v>
      </c>
      <c r="S77" s="68" t="s">
        <v>71</v>
      </c>
      <c r="T77" s="68" t="s">
        <v>71</v>
      </c>
      <c r="U77" s="68" t="s">
        <v>71</v>
      </c>
      <c r="V77" s="68" t="s">
        <v>71</v>
      </c>
      <c r="W77" s="68" t="s">
        <v>71</v>
      </c>
      <c r="X77" s="37" t="s">
        <v>408</v>
      </c>
      <c r="Y77" s="78" t="s">
        <v>441</v>
      </c>
    </row>
    <row r="78" spans="1:25">
      <c r="B78" s="36"/>
      <c r="C78" s="36"/>
      <c r="D78" s="10" t="s">
        <v>542</v>
      </c>
      <c r="E78" s="38" t="s">
        <v>543</v>
      </c>
      <c r="F78" s="67" t="s">
        <v>1</v>
      </c>
      <c r="G78" s="68" t="s">
        <v>71</v>
      </c>
      <c r="H78" s="68" t="s">
        <v>71</v>
      </c>
      <c r="I78" s="68" t="s">
        <v>71</v>
      </c>
      <c r="J78" s="68" t="s">
        <v>71</v>
      </c>
      <c r="K78" s="68" t="s">
        <v>71</v>
      </c>
      <c r="L78" s="68" t="s">
        <v>71</v>
      </c>
      <c r="M78" s="68" t="s">
        <v>71</v>
      </c>
      <c r="N78" s="68" t="s">
        <v>71</v>
      </c>
      <c r="O78" s="68" t="s">
        <v>71</v>
      </c>
      <c r="P78" s="68" t="s">
        <v>71</v>
      </c>
      <c r="Q78" s="68" t="s">
        <v>71</v>
      </c>
      <c r="R78" s="68" t="s">
        <v>71</v>
      </c>
      <c r="S78" s="68" t="s">
        <v>71</v>
      </c>
      <c r="T78" s="68" t="s">
        <v>71</v>
      </c>
      <c r="U78" s="68" t="s">
        <v>71</v>
      </c>
      <c r="V78" s="68" t="s">
        <v>71</v>
      </c>
      <c r="W78" s="68" t="s">
        <v>71</v>
      </c>
      <c r="X78" s="37" t="s">
        <v>408</v>
      </c>
      <c r="Y78" s="78" t="s">
        <v>441</v>
      </c>
    </row>
    <row r="79" spans="1:25">
      <c r="B79" s="36"/>
      <c r="C79" s="36"/>
      <c r="D79" s="10" t="s">
        <v>544</v>
      </c>
      <c r="E79" s="12" t="s">
        <v>545</v>
      </c>
      <c r="F79" s="67" t="s">
        <v>1</v>
      </c>
      <c r="G79" s="68" t="s">
        <v>71</v>
      </c>
      <c r="H79" s="68" t="s">
        <v>71</v>
      </c>
      <c r="I79" s="68" t="s">
        <v>71</v>
      </c>
      <c r="J79" s="68" t="s">
        <v>71</v>
      </c>
      <c r="K79" s="68" t="s">
        <v>71</v>
      </c>
      <c r="L79" s="68" t="s">
        <v>71</v>
      </c>
      <c r="M79" s="68" t="s">
        <v>71</v>
      </c>
      <c r="N79" s="68" t="s">
        <v>71</v>
      </c>
      <c r="O79" s="68" t="s">
        <v>71</v>
      </c>
      <c r="P79" s="68" t="s">
        <v>71</v>
      </c>
      <c r="Q79" s="68" t="s">
        <v>71</v>
      </c>
      <c r="R79" s="68" t="s">
        <v>71</v>
      </c>
      <c r="S79" s="68" t="s">
        <v>71</v>
      </c>
      <c r="T79" s="68" t="s">
        <v>71</v>
      </c>
      <c r="U79" s="68" t="s">
        <v>71</v>
      </c>
      <c r="V79" s="68" t="s">
        <v>71</v>
      </c>
      <c r="W79" s="68" t="s">
        <v>71</v>
      </c>
      <c r="X79" s="37" t="s">
        <v>408</v>
      </c>
      <c r="Y79" s="78" t="s">
        <v>441</v>
      </c>
    </row>
    <row r="80" spans="1:25">
      <c r="B80" s="36"/>
      <c r="C80" s="36"/>
      <c r="D80" s="10" t="s">
        <v>546</v>
      </c>
      <c r="E80" s="12" t="s">
        <v>460</v>
      </c>
      <c r="F80" s="67" t="s">
        <v>1</v>
      </c>
      <c r="G80" s="68" t="s">
        <v>71</v>
      </c>
      <c r="H80" s="68" t="s">
        <v>71</v>
      </c>
      <c r="I80" s="68" t="s">
        <v>71</v>
      </c>
      <c r="J80" s="68" t="s">
        <v>71</v>
      </c>
      <c r="K80" s="68" t="s">
        <v>71</v>
      </c>
      <c r="L80" s="68" t="s">
        <v>71</v>
      </c>
      <c r="M80" s="68" t="s">
        <v>71</v>
      </c>
      <c r="N80" s="68" t="s">
        <v>71</v>
      </c>
      <c r="O80" s="68" t="s">
        <v>71</v>
      </c>
      <c r="P80" s="68" t="s">
        <v>71</v>
      </c>
      <c r="Q80" s="68" t="s">
        <v>71</v>
      </c>
      <c r="R80" s="68" t="s">
        <v>71</v>
      </c>
      <c r="S80" s="68" t="s">
        <v>71</v>
      </c>
      <c r="T80" s="68" t="s">
        <v>71</v>
      </c>
      <c r="U80" s="68" t="s">
        <v>71</v>
      </c>
      <c r="V80" s="68" t="s">
        <v>71</v>
      </c>
      <c r="W80" s="68" t="s">
        <v>71</v>
      </c>
      <c r="X80" s="37" t="s">
        <v>408</v>
      </c>
      <c r="Y80" s="78" t="s">
        <v>441</v>
      </c>
    </row>
    <row r="81" spans="2:25">
      <c r="B81" s="36"/>
      <c r="C81" s="36"/>
      <c r="D81" s="10" t="s">
        <v>547</v>
      </c>
      <c r="E81" s="12" t="s">
        <v>548</v>
      </c>
      <c r="F81" s="67" t="s">
        <v>1</v>
      </c>
      <c r="G81" s="68" t="s">
        <v>71</v>
      </c>
      <c r="H81" s="68" t="s">
        <v>71</v>
      </c>
      <c r="I81" s="68" t="s">
        <v>71</v>
      </c>
      <c r="J81" s="68" t="s">
        <v>71</v>
      </c>
      <c r="K81" s="68" t="s">
        <v>71</v>
      </c>
      <c r="L81" s="68" t="s">
        <v>71</v>
      </c>
      <c r="M81" s="68" t="s">
        <v>71</v>
      </c>
      <c r="N81" s="68" t="s">
        <v>71</v>
      </c>
      <c r="O81" s="68" t="s">
        <v>71</v>
      </c>
      <c r="P81" s="68" t="s">
        <v>71</v>
      </c>
      <c r="Q81" s="68" t="s">
        <v>71</v>
      </c>
      <c r="R81" s="68" t="s">
        <v>71</v>
      </c>
      <c r="S81" s="68" t="s">
        <v>71</v>
      </c>
      <c r="T81" s="68" t="s">
        <v>71</v>
      </c>
      <c r="U81" s="68" t="s">
        <v>71</v>
      </c>
      <c r="V81" s="68" t="s">
        <v>71</v>
      </c>
      <c r="W81" s="68" t="s">
        <v>71</v>
      </c>
      <c r="X81" s="37" t="s">
        <v>408</v>
      </c>
      <c r="Y81" s="78" t="s">
        <v>441</v>
      </c>
    </row>
    <row r="82" spans="2:25">
      <c r="B82" s="36"/>
      <c r="C82" s="36"/>
      <c r="D82" s="10" t="s">
        <v>549</v>
      </c>
      <c r="E82" s="12" t="s">
        <v>550</v>
      </c>
      <c r="F82" s="67" t="s">
        <v>1</v>
      </c>
      <c r="G82" s="68" t="s">
        <v>71</v>
      </c>
      <c r="H82" s="68" t="s">
        <v>71</v>
      </c>
      <c r="I82" s="68" t="s">
        <v>71</v>
      </c>
      <c r="J82" s="68" t="s">
        <v>71</v>
      </c>
      <c r="K82" s="68" t="s">
        <v>71</v>
      </c>
      <c r="L82" s="68" t="s">
        <v>71</v>
      </c>
      <c r="M82" s="68" t="s">
        <v>71</v>
      </c>
      <c r="N82" s="68" t="s">
        <v>71</v>
      </c>
      <c r="O82" s="68" t="s">
        <v>71</v>
      </c>
      <c r="P82" s="68" t="s">
        <v>71</v>
      </c>
      <c r="Q82" s="68" t="s">
        <v>71</v>
      </c>
      <c r="R82" s="68" t="s">
        <v>71</v>
      </c>
      <c r="S82" s="68" t="s">
        <v>71</v>
      </c>
      <c r="T82" s="68" t="s">
        <v>71</v>
      </c>
      <c r="U82" s="68" t="s">
        <v>71</v>
      </c>
      <c r="V82" s="68" t="s">
        <v>71</v>
      </c>
      <c r="W82" s="68" t="s">
        <v>71</v>
      </c>
      <c r="X82" s="37" t="s">
        <v>408</v>
      </c>
      <c r="Y82" s="78" t="s">
        <v>441</v>
      </c>
    </row>
    <row r="83" spans="2:25">
      <c r="B83" s="36"/>
      <c r="C83" s="36"/>
      <c r="D83" s="10" t="s">
        <v>551</v>
      </c>
      <c r="E83" s="12" t="s">
        <v>552</v>
      </c>
      <c r="F83" s="67" t="s">
        <v>1</v>
      </c>
      <c r="G83" s="68" t="s">
        <v>71</v>
      </c>
      <c r="H83" s="68" t="s">
        <v>71</v>
      </c>
      <c r="I83" s="68" t="s">
        <v>71</v>
      </c>
      <c r="J83" s="68" t="s">
        <v>71</v>
      </c>
      <c r="K83" s="68" t="s">
        <v>71</v>
      </c>
      <c r="L83" s="68" t="s">
        <v>71</v>
      </c>
      <c r="M83" s="68" t="s">
        <v>71</v>
      </c>
      <c r="N83" s="68" t="s">
        <v>71</v>
      </c>
      <c r="O83" s="68" t="s">
        <v>71</v>
      </c>
      <c r="P83" s="68" t="s">
        <v>71</v>
      </c>
      <c r="Q83" s="68" t="s">
        <v>71</v>
      </c>
      <c r="R83" s="68" t="s">
        <v>71</v>
      </c>
      <c r="S83" s="68" t="s">
        <v>71</v>
      </c>
      <c r="T83" s="68" t="s">
        <v>71</v>
      </c>
      <c r="U83" s="68" t="s">
        <v>71</v>
      </c>
      <c r="V83" s="68" t="s">
        <v>71</v>
      </c>
      <c r="W83" s="68" t="s">
        <v>71</v>
      </c>
      <c r="X83" s="37" t="s">
        <v>408</v>
      </c>
      <c r="Y83" s="78" t="s">
        <v>441</v>
      </c>
    </row>
    <row r="84" spans="2:25">
      <c r="B84" s="36"/>
      <c r="C84" s="36"/>
      <c r="D84" s="10" t="s">
        <v>553</v>
      </c>
      <c r="E84" s="12" t="s">
        <v>456</v>
      </c>
      <c r="F84" s="67" t="s">
        <v>1</v>
      </c>
      <c r="G84" s="68" t="s">
        <v>71</v>
      </c>
      <c r="H84" s="68" t="s">
        <v>71</v>
      </c>
      <c r="I84" s="68" t="s">
        <v>71</v>
      </c>
      <c r="J84" s="68" t="s">
        <v>71</v>
      </c>
      <c r="K84" s="68" t="s">
        <v>71</v>
      </c>
      <c r="L84" s="68" t="s">
        <v>71</v>
      </c>
      <c r="M84" s="68" t="s">
        <v>71</v>
      </c>
      <c r="N84" s="68" t="s">
        <v>71</v>
      </c>
      <c r="O84" s="68" t="s">
        <v>71</v>
      </c>
      <c r="P84" s="68" t="s">
        <v>71</v>
      </c>
      <c r="Q84" s="68" t="s">
        <v>71</v>
      </c>
      <c r="R84" s="68" t="s">
        <v>71</v>
      </c>
      <c r="S84" s="68" t="s">
        <v>71</v>
      </c>
      <c r="T84" s="68" t="s">
        <v>71</v>
      </c>
      <c r="U84" s="68" t="s">
        <v>71</v>
      </c>
      <c r="V84" s="68" t="s">
        <v>71</v>
      </c>
      <c r="W84" s="68" t="s">
        <v>71</v>
      </c>
      <c r="X84" s="37" t="s">
        <v>408</v>
      </c>
      <c r="Y84" s="78" t="s">
        <v>441</v>
      </c>
    </row>
    <row r="85" spans="2:25" ht="30">
      <c r="B85" s="36"/>
      <c r="C85" s="36"/>
      <c r="D85" s="34" t="s">
        <v>554</v>
      </c>
      <c r="E85" s="12" t="s">
        <v>555</v>
      </c>
      <c r="F85" s="67" t="s">
        <v>1</v>
      </c>
      <c r="G85" s="68" t="s">
        <v>71</v>
      </c>
      <c r="H85" s="68" t="s">
        <v>71</v>
      </c>
      <c r="I85" s="68" t="s">
        <v>71</v>
      </c>
      <c r="J85" s="68" t="s">
        <v>71</v>
      </c>
      <c r="K85" s="68" t="s">
        <v>71</v>
      </c>
      <c r="L85" s="68" t="s">
        <v>71</v>
      </c>
      <c r="M85" s="68" t="s">
        <v>71</v>
      </c>
      <c r="N85" s="68" t="s">
        <v>71</v>
      </c>
      <c r="O85" s="68" t="s">
        <v>71</v>
      </c>
      <c r="P85" s="68" t="s">
        <v>71</v>
      </c>
      <c r="Q85" s="68" t="s">
        <v>71</v>
      </c>
      <c r="R85" s="68" t="s">
        <v>71</v>
      </c>
      <c r="S85" s="68" t="s">
        <v>71</v>
      </c>
      <c r="T85" s="68" t="s">
        <v>71</v>
      </c>
      <c r="U85" s="68" t="s">
        <v>71</v>
      </c>
      <c r="V85" s="68" t="s">
        <v>71</v>
      </c>
      <c r="W85" s="68" t="s">
        <v>71</v>
      </c>
      <c r="X85" s="37" t="s">
        <v>408</v>
      </c>
      <c r="Y85" s="78" t="s">
        <v>441</v>
      </c>
    </row>
    <row r="86" spans="2:25">
      <c r="B86" s="36"/>
      <c r="C86" s="36"/>
      <c r="D86" s="10" t="s">
        <v>556</v>
      </c>
      <c r="E86" s="12" t="s">
        <v>557</v>
      </c>
      <c r="F86" s="67" t="s">
        <v>1</v>
      </c>
      <c r="G86" s="68" t="s">
        <v>71</v>
      </c>
      <c r="H86" s="68" t="s">
        <v>71</v>
      </c>
      <c r="I86" s="68" t="s">
        <v>71</v>
      </c>
      <c r="J86" s="68" t="s">
        <v>71</v>
      </c>
      <c r="K86" s="68" t="s">
        <v>71</v>
      </c>
      <c r="L86" s="68" t="s">
        <v>71</v>
      </c>
      <c r="M86" s="68" t="s">
        <v>71</v>
      </c>
      <c r="N86" s="68" t="s">
        <v>71</v>
      </c>
      <c r="O86" s="68" t="s">
        <v>71</v>
      </c>
      <c r="P86" s="68" t="s">
        <v>71</v>
      </c>
      <c r="Q86" s="68" t="s">
        <v>71</v>
      </c>
      <c r="R86" s="68" t="s">
        <v>71</v>
      </c>
      <c r="S86" s="68" t="s">
        <v>71</v>
      </c>
      <c r="T86" s="68" t="s">
        <v>71</v>
      </c>
      <c r="U86" s="68" t="s">
        <v>71</v>
      </c>
      <c r="V86" s="68" t="s">
        <v>71</v>
      </c>
      <c r="W86" s="68" t="s">
        <v>71</v>
      </c>
      <c r="X86" s="37" t="s">
        <v>408</v>
      </c>
      <c r="Y86" s="78" t="s">
        <v>441</v>
      </c>
    </row>
    <row r="87" spans="2:25">
      <c r="B87" s="36"/>
      <c r="C87" s="36"/>
      <c r="D87" s="10" t="s">
        <v>558</v>
      </c>
      <c r="E87" s="12" t="s">
        <v>559</v>
      </c>
      <c r="F87" s="67" t="s">
        <v>1</v>
      </c>
      <c r="G87" s="68" t="s">
        <v>71</v>
      </c>
      <c r="H87" s="68" t="s">
        <v>71</v>
      </c>
      <c r="I87" s="68" t="s">
        <v>71</v>
      </c>
      <c r="J87" s="68" t="s">
        <v>71</v>
      </c>
      <c r="K87" s="68" t="s">
        <v>71</v>
      </c>
      <c r="L87" s="68" t="s">
        <v>71</v>
      </c>
      <c r="M87" s="68" t="s">
        <v>71</v>
      </c>
      <c r="N87" s="68" t="s">
        <v>71</v>
      </c>
      <c r="O87" s="68" t="s">
        <v>71</v>
      </c>
      <c r="P87" s="68" t="s">
        <v>71</v>
      </c>
      <c r="Q87" s="68" t="s">
        <v>71</v>
      </c>
      <c r="R87" s="68" t="s">
        <v>71</v>
      </c>
      <c r="S87" s="68" t="s">
        <v>71</v>
      </c>
      <c r="T87" s="68" t="s">
        <v>71</v>
      </c>
      <c r="U87" s="68" t="s">
        <v>71</v>
      </c>
      <c r="V87" s="68" t="s">
        <v>71</v>
      </c>
      <c r="W87" s="68" t="s">
        <v>71</v>
      </c>
      <c r="X87" s="37" t="s">
        <v>408</v>
      </c>
      <c r="Y87" s="78" t="s">
        <v>441</v>
      </c>
    </row>
    <row r="88" spans="2:25">
      <c r="B88" s="36"/>
      <c r="C88" s="36"/>
      <c r="D88" s="10" t="s">
        <v>560</v>
      </c>
      <c r="E88" s="12" t="s">
        <v>561</v>
      </c>
      <c r="F88" s="67" t="s">
        <v>1</v>
      </c>
      <c r="G88" s="68" t="s">
        <v>71</v>
      </c>
      <c r="H88" s="68" t="s">
        <v>71</v>
      </c>
      <c r="I88" s="68" t="s">
        <v>71</v>
      </c>
      <c r="J88" s="68" t="s">
        <v>71</v>
      </c>
      <c r="K88" s="68" t="s">
        <v>71</v>
      </c>
      <c r="L88" s="68" t="s">
        <v>71</v>
      </c>
      <c r="M88" s="68" t="s">
        <v>71</v>
      </c>
      <c r="N88" s="68" t="s">
        <v>71</v>
      </c>
      <c r="O88" s="68" t="s">
        <v>71</v>
      </c>
      <c r="P88" s="68" t="s">
        <v>71</v>
      </c>
      <c r="Q88" s="68" t="s">
        <v>71</v>
      </c>
      <c r="R88" s="68" t="s">
        <v>71</v>
      </c>
      <c r="S88" s="68" t="s">
        <v>71</v>
      </c>
      <c r="T88" s="68" t="s">
        <v>71</v>
      </c>
      <c r="U88" s="68" t="s">
        <v>71</v>
      </c>
      <c r="V88" s="68" t="s">
        <v>71</v>
      </c>
      <c r="W88" s="68" t="s">
        <v>71</v>
      </c>
      <c r="X88" s="37" t="s">
        <v>408</v>
      </c>
      <c r="Y88" s="78" t="s">
        <v>441</v>
      </c>
    </row>
    <row r="89" spans="2:25">
      <c r="B89" s="36"/>
      <c r="C89" s="36"/>
      <c r="D89" s="10" t="s">
        <v>562</v>
      </c>
      <c r="E89" s="12" t="s">
        <v>563</v>
      </c>
      <c r="F89" s="67" t="s">
        <v>1</v>
      </c>
      <c r="G89" s="68" t="s">
        <v>71</v>
      </c>
      <c r="H89" s="68" t="s">
        <v>71</v>
      </c>
      <c r="I89" s="68" t="s">
        <v>71</v>
      </c>
      <c r="J89" s="68" t="s">
        <v>71</v>
      </c>
      <c r="K89" s="68" t="s">
        <v>71</v>
      </c>
      <c r="L89" s="68" t="s">
        <v>71</v>
      </c>
      <c r="M89" s="68" t="s">
        <v>71</v>
      </c>
      <c r="N89" s="68" t="s">
        <v>71</v>
      </c>
      <c r="O89" s="68" t="s">
        <v>71</v>
      </c>
      <c r="P89" s="68" t="s">
        <v>71</v>
      </c>
      <c r="Q89" s="68" t="s">
        <v>71</v>
      </c>
      <c r="R89" s="68" t="s">
        <v>71</v>
      </c>
      <c r="S89" s="68" t="s">
        <v>71</v>
      </c>
      <c r="T89" s="68" t="s">
        <v>71</v>
      </c>
      <c r="U89" s="68" t="s">
        <v>71</v>
      </c>
      <c r="V89" s="68" t="s">
        <v>71</v>
      </c>
      <c r="W89" s="68" t="s">
        <v>71</v>
      </c>
      <c r="X89" s="37" t="s">
        <v>408</v>
      </c>
      <c r="Y89" s="78" t="s">
        <v>441</v>
      </c>
    </row>
    <row r="90" spans="2:25">
      <c r="B90" s="36"/>
      <c r="C90" s="36"/>
      <c r="D90" s="10" t="s">
        <v>564</v>
      </c>
      <c r="E90" s="12" t="s">
        <v>565</v>
      </c>
      <c r="F90" s="67" t="s">
        <v>1</v>
      </c>
      <c r="G90" s="68" t="s">
        <v>71</v>
      </c>
      <c r="H90" s="68" t="s">
        <v>71</v>
      </c>
      <c r="I90" s="68" t="s">
        <v>71</v>
      </c>
      <c r="J90" s="68" t="s">
        <v>71</v>
      </c>
      <c r="K90" s="68" t="s">
        <v>71</v>
      </c>
      <c r="L90" s="68" t="s">
        <v>71</v>
      </c>
      <c r="M90" s="68" t="s">
        <v>71</v>
      </c>
      <c r="N90" s="68" t="s">
        <v>71</v>
      </c>
      <c r="O90" s="68" t="s">
        <v>71</v>
      </c>
      <c r="P90" s="68" t="s">
        <v>71</v>
      </c>
      <c r="Q90" s="68" t="s">
        <v>71</v>
      </c>
      <c r="R90" s="68" t="s">
        <v>71</v>
      </c>
      <c r="S90" s="68" t="s">
        <v>71</v>
      </c>
      <c r="T90" s="68" t="s">
        <v>71</v>
      </c>
      <c r="U90" s="68" t="s">
        <v>71</v>
      </c>
      <c r="V90" s="68" t="s">
        <v>71</v>
      </c>
      <c r="W90" s="68" t="s">
        <v>71</v>
      </c>
      <c r="X90" s="37" t="s">
        <v>408</v>
      </c>
      <c r="Y90" s="78" t="s">
        <v>441</v>
      </c>
    </row>
    <row r="91" spans="2:25">
      <c r="B91" s="36"/>
      <c r="C91" s="36"/>
      <c r="D91" s="10" t="s">
        <v>566</v>
      </c>
      <c r="E91" s="12" t="s">
        <v>466</v>
      </c>
      <c r="F91" s="67" t="s">
        <v>1</v>
      </c>
      <c r="G91" s="68" t="s">
        <v>71</v>
      </c>
      <c r="H91" s="68" t="s">
        <v>71</v>
      </c>
      <c r="I91" s="68" t="s">
        <v>71</v>
      </c>
      <c r="J91" s="68" t="s">
        <v>71</v>
      </c>
      <c r="K91" s="68" t="s">
        <v>71</v>
      </c>
      <c r="L91" s="68" t="s">
        <v>71</v>
      </c>
      <c r="M91" s="68" t="s">
        <v>71</v>
      </c>
      <c r="N91" s="68" t="s">
        <v>71</v>
      </c>
      <c r="O91" s="68" t="s">
        <v>71</v>
      </c>
      <c r="P91" s="68" t="s">
        <v>71</v>
      </c>
      <c r="Q91" s="68" t="s">
        <v>71</v>
      </c>
      <c r="R91" s="68" t="s">
        <v>71</v>
      </c>
      <c r="S91" s="68" t="s">
        <v>71</v>
      </c>
      <c r="T91" s="68" t="s">
        <v>71</v>
      </c>
      <c r="U91" s="68" t="s">
        <v>71</v>
      </c>
      <c r="V91" s="68" t="s">
        <v>71</v>
      </c>
      <c r="W91" s="68" t="s">
        <v>71</v>
      </c>
      <c r="X91" s="37" t="s">
        <v>408</v>
      </c>
      <c r="Y91" s="78" t="s">
        <v>441</v>
      </c>
    </row>
    <row r="92" spans="2:25">
      <c r="B92" s="36"/>
      <c r="C92" s="36" t="s">
        <v>567</v>
      </c>
      <c r="D92" s="10" t="s">
        <v>568</v>
      </c>
      <c r="E92" s="10" t="s">
        <v>469</v>
      </c>
      <c r="F92" s="67" t="s">
        <v>1</v>
      </c>
      <c r="G92" s="68" t="s">
        <v>71</v>
      </c>
      <c r="H92" s="68" t="s">
        <v>71</v>
      </c>
      <c r="I92" s="68" t="s">
        <v>71</v>
      </c>
      <c r="J92" s="68" t="s">
        <v>71</v>
      </c>
      <c r="K92" s="68" t="s">
        <v>71</v>
      </c>
      <c r="L92" s="68" t="s">
        <v>71</v>
      </c>
      <c r="M92" s="68" t="s">
        <v>71</v>
      </c>
      <c r="N92" s="68" t="s">
        <v>71</v>
      </c>
      <c r="O92" s="68" t="s">
        <v>71</v>
      </c>
      <c r="P92" s="68" t="s">
        <v>71</v>
      </c>
      <c r="Q92" s="68" t="s">
        <v>71</v>
      </c>
      <c r="R92" s="68" t="s">
        <v>71</v>
      </c>
      <c r="S92" s="68" t="s">
        <v>71</v>
      </c>
      <c r="T92" s="68" t="s">
        <v>71</v>
      </c>
      <c r="U92" s="68" t="s">
        <v>71</v>
      </c>
      <c r="V92" s="68" t="s">
        <v>71</v>
      </c>
      <c r="W92" s="68" t="s">
        <v>71</v>
      </c>
      <c r="X92" s="37" t="s">
        <v>408</v>
      </c>
      <c r="Y92" s="78" t="s">
        <v>441</v>
      </c>
    </row>
    <row r="93" spans="2:25">
      <c r="B93" s="36"/>
      <c r="C93" s="36" t="s">
        <v>569</v>
      </c>
      <c r="D93" s="10" t="s">
        <v>570</v>
      </c>
      <c r="E93" s="36" t="s">
        <v>472</v>
      </c>
      <c r="F93" s="67" t="s">
        <v>1</v>
      </c>
      <c r="G93" s="68" t="s">
        <v>71</v>
      </c>
      <c r="H93" s="68" t="s">
        <v>71</v>
      </c>
      <c r="I93" s="68" t="s">
        <v>71</v>
      </c>
      <c r="J93" s="68" t="s">
        <v>71</v>
      </c>
      <c r="K93" s="68" t="s">
        <v>71</v>
      </c>
      <c r="L93" s="68" t="s">
        <v>71</v>
      </c>
      <c r="M93" s="68" t="s">
        <v>71</v>
      </c>
      <c r="N93" s="68" t="s">
        <v>71</v>
      </c>
      <c r="O93" s="68" t="s">
        <v>71</v>
      </c>
      <c r="P93" s="68" t="s">
        <v>71</v>
      </c>
      <c r="Q93" s="68" t="s">
        <v>71</v>
      </c>
      <c r="R93" s="68" t="s">
        <v>71</v>
      </c>
      <c r="S93" s="68" t="s">
        <v>71</v>
      </c>
      <c r="T93" s="68" t="s">
        <v>71</v>
      </c>
      <c r="U93" s="68" t="s">
        <v>71</v>
      </c>
      <c r="V93" s="68" t="s">
        <v>71</v>
      </c>
      <c r="W93" s="68" t="s">
        <v>71</v>
      </c>
      <c r="X93" s="37" t="s">
        <v>408</v>
      </c>
      <c r="Y93" s="78" t="s">
        <v>441</v>
      </c>
    </row>
    <row r="94" spans="2:25">
      <c r="B94" s="36"/>
      <c r="C94" s="36" t="s">
        <v>571</v>
      </c>
      <c r="D94" s="10" t="s">
        <v>572</v>
      </c>
      <c r="E94" s="10" t="s">
        <v>431</v>
      </c>
      <c r="F94" s="67" t="s">
        <v>1</v>
      </c>
      <c r="G94" s="68" t="s">
        <v>71</v>
      </c>
      <c r="H94" s="68" t="s">
        <v>71</v>
      </c>
      <c r="I94" s="68" t="s">
        <v>71</v>
      </c>
      <c r="J94" s="68" t="s">
        <v>71</v>
      </c>
      <c r="K94" s="68" t="s">
        <v>71</v>
      </c>
      <c r="L94" s="68" t="s">
        <v>71</v>
      </c>
      <c r="M94" s="68" t="s">
        <v>71</v>
      </c>
      <c r="N94" s="68" t="s">
        <v>71</v>
      </c>
      <c r="O94" s="68" t="s">
        <v>71</v>
      </c>
      <c r="P94" s="68" t="s">
        <v>71</v>
      </c>
      <c r="Q94" s="68" t="s">
        <v>71</v>
      </c>
      <c r="R94" s="68" t="s">
        <v>71</v>
      </c>
      <c r="S94" s="68" t="s">
        <v>71</v>
      </c>
      <c r="T94" s="68" t="s">
        <v>71</v>
      </c>
      <c r="U94" s="68" t="s">
        <v>71</v>
      </c>
      <c r="V94" s="68" t="s">
        <v>71</v>
      </c>
      <c r="W94" s="68" t="s">
        <v>71</v>
      </c>
      <c r="X94" s="37" t="s">
        <v>408</v>
      </c>
      <c r="Y94" s="78" t="s">
        <v>441</v>
      </c>
    </row>
    <row r="95" spans="2:25">
      <c r="B95" s="36"/>
      <c r="C95" s="36" t="s">
        <v>573</v>
      </c>
      <c r="D95" s="10" t="s">
        <v>574</v>
      </c>
      <c r="E95" s="10" t="s">
        <v>477</v>
      </c>
      <c r="F95" s="67" t="s">
        <v>1</v>
      </c>
      <c r="G95" s="68" t="s">
        <v>71</v>
      </c>
      <c r="H95" s="68" t="s">
        <v>71</v>
      </c>
      <c r="I95" s="68" t="s">
        <v>71</v>
      </c>
      <c r="J95" s="68" t="s">
        <v>71</v>
      </c>
      <c r="K95" s="68" t="s">
        <v>71</v>
      </c>
      <c r="L95" s="68" t="s">
        <v>71</v>
      </c>
      <c r="M95" s="68" t="s">
        <v>71</v>
      </c>
      <c r="N95" s="68" t="s">
        <v>71</v>
      </c>
      <c r="O95" s="68" t="s">
        <v>71</v>
      </c>
      <c r="P95" s="68" t="s">
        <v>71</v>
      </c>
      <c r="Q95" s="68" t="s">
        <v>71</v>
      </c>
      <c r="R95" s="68" t="s">
        <v>71</v>
      </c>
      <c r="S95" s="68" t="s">
        <v>71</v>
      </c>
      <c r="T95" s="68" t="s">
        <v>71</v>
      </c>
      <c r="U95" s="68" t="s">
        <v>71</v>
      </c>
      <c r="V95" s="68" t="s">
        <v>71</v>
      </c>
      <c r="W95" s="68" t="s">
        <v>71</v>
      </c>
      <c r="X95" s="37" t="s">
        <v>408</v>
      </c>
      <c r="Y95" s="78" t="s">
        <v>441</v>
      </c>
    </row>
    <row r="96" spans="2:25">
      <c r="B96" s="36"/>
      <c r="C96" s="36" t="s">
        <v>575</v>
      </c>
      <c r="D96" s="10" t="s">
        <v>576</v>
      </c>
      <c r="E96" s="10" t="s">
        <v>480</v>
      </c>
      <c r="F96" s="67" t="s">
        <v>1</v>
      </c>
      <c r="G96" s="68" t="s">
        <v>71</v>
      </c>
      <c r="H96" s="68" t="s">
        <v>71</v>
      </c>
      <c r="I96" s="68" t="s">
        <v>71</v>
      </c>
      <c r="J96" s="68" t="s">
        <v>71</v>
      </c>
      <c r="K96" s="68" t="s">
        <v>71</v>
      </c>
      <c r="L96" s="68" t="s">
        <v>71</v>
      </c>
      <c r="M96" s="68" t="s">
        <v>71</v>
      </c>
      <c r="N96" s="68" t="s">
        <v>71</v>
      </c>
      <c r="O96" s="68" t="s">
        <v>71</v>
      </c>
      <c r="P96" s="68" t="s">
        <v>71</v>
      </c>
      <c r="Q96" s="68" t="s">
        <v>71</v>
      </c>
      <c r="R96" s="68" t="s">
        <v>71</v>
      </c>
      <c r="S96" s="68" t="s">
        <v>71</v>
      </c>
      <c r="T96" s="68" t="s">
        <v>71</v>
      </c>
      <c r="U96" s="68" t="s">
        <v>71</v>
      </c>
      <c r="V96" s="68" t="s">
        <v>71</v>
      </c>
      <c r="W96" s="68" t="s">
        <v>71</v>
      </c>
      <c r="X96" s="37" t="s">
        <v>408</v>
      </c>
      <c r="Y96" s="78" t="s">
        <v>441</v>
      </c>
    </row>
    <row r="97" spans="1:25">
      <c r="B97" s="36"/>
      <c r="C97" s="36" t="s">
        <v>577</v>
      </c>
      <c r="D97" s="10" t="s">
        <v>578</v>
      </c>
      <c r="E97" s="10" t="s">
        <v>483</v>
      </c>
      <c r="F97" s="67" t="s">
        <v>1</v>
      </c>
      <c r="G97" s="68" t="s">
        <v>71</v>
      </c>
      <c r="H97" s="68" t="s">
        <v>71</v>
      </c>
      <c r="I97" s="68" t="s">
        <v>71</v>
      </c>
      <c r="J97" s="68" t="s">
        <v>71</v>
      </c>
      <c r="K97" s="68" t="s">
        <v>71</v>
      </c>
      <c r="L97" s="68" t="s">
        <v>71</v>
      </c>
      <c r="M97" s="68" t="s">
        <v>71</v>
      </c>
      <c r="N97" s="68" t="s">
        <v>71</v>
      </c>
      <c r="O97" s="68" t="s">
        <v>71</v>
      </c>
      <c r="P97" s="68" t="s">
        <v>71</v>
      </c>
      <c r="Q97" s="68" t="s">
        <v>71</v>
      </c>
      <c r="R97" s="68" t="s">
        <v>71</v>
      </c>
      <c r="S97" s="68" t="s">
        <v>71</v>
      </c>
      <c r="T97" s="68" t="s">
        <v>71</v>
      </c>
      <c r="U97" s="68" t="s">
        <v>71</v>
      </c>
      <c r="V97" s="68" t="s">
        <v>71</v>
      </c>
      <c r="W97" s="68" t="s">
        <v>71</v>
      </c>
      <c r="X97" s="37" t="s">
        <v>408</v>
      </c>
      <c r="Y97" s="78" t="s">
        <v>441</v>
      </c>
    </row>
    <row r="98" spans="1:25">
      <c r="A98" s="8" t="s">
        <v>404</v>
      </c>
      <c r="B98" s="36" t="s">
        <v>579</v>
      </c>
      <c r="C98" s="36" t="s">
        <v>580</v>
      </c>
      <c r="D98" s="36" t="s">
        <v>581</v>
      </c>
      <c r="E98" s="12" t="s">
        <v>407</v>
      </c>
      <c r="F98" s="67" t="s">
        <v>0</v>
      </c>
      <c r="G98" s="68">
        <v>0</v>
      </c>
      <c r="H98" s="68">
        <v>0</v>
      </c>
      <c r="I98" s="68">
        <v>0</v>
      </c>
      <c r="J98" s="68">
        <v>0</v>
      </c>
      <c r="K98" s="68">
        <v>0</v>
      </c>
      <c r="L98" s="70">
        <v>0</v>
      </c>
      <c r="M98" s="70">
        <v>0</v>
      </c>
      <c r="N98" s="70">
        <v>0</v>
      </c>
      <c r="O98" s="70">
        <v>0</v>
      </c>
      <c r="P98" s="70">
        <v>0</v>
      </c>
      <c r="Q98" s="70">
        <v>0</v>
      </c>
      <c r="R98" s="70">
        <v>0</v>
      </c>
      <c r="S98" s="70">
        <v>0</v>
      </c>
      <c r="T98" s="70">
        <v>0</v>
      </c>
      <c r="U98" s="70">
        <v>0</v>
      </c>
      <c r="V98" s="70">
        <v>0</v>
      </c>
      <c r="W98" s="70">
        <v>0</v>
      </c>
      <c r="X98" s="37" t="s">
        <v>582</v>
      </c>
      <c r="Y98" s="78"/>
    </row>
    <row r="99" spans="1:25">
      <c r="B99" s="36"/>
      <c r="C99" s="36"/>
      <c r="D99" s="10" t="s">
        <v>583</v>
      </c>
      <c r="E99" s="12" t="s">
        <v>410</v>
      </c>
      <c r="F99" s="67" t="s">
        <v>0</v>
      </c>
      <c r="G99" s="68">
        <v>0</v>
      </c>
      <c r="H99" s="68">
        <v>0</v>
      </c>
      <c r="I99" s="68">
        <v>0</v>
      </c>
      <c r="J99" s="68">
        <v>0</v>
      </c>
      <c r="K99" s="68">
        <v>0</v>
      </c>
      <c r="L99" s="70">
        <v>0</v>
      </c>
      <c r="M99" s="70">
        <v>0</v>
      </c>
      <c r="N99" s="70">
        <v>0</v>
      </c>
      <c r="O99" s="70">
        <v>0</v>
      </c>
      <c r="P99" s="70">
        <v>0</v>
      </c>
      <c r="Q99" s="70">
        <v>0</v>
      </c>
      <c r="R99" s="70">
        <v>0</v>
      </c>
      <c r="S99" s="70">
        <v>0</v>
      </c>
      <c r="T99" s="70">
        <v>0</v>
      </c>
      <c r="U99" s="70">
        <v>0</v>
      </c>
      <c r="V99" s="70">
        <v>0</v>
      </c>
      <c r="W99" s="70">
        <v>0</v>
      </c>
      <c r="X99" s="37" t="s">
        <v>582</v>
      </c>
      <c r="Y99" s="78"/>
    </row>
    <row r="100" spans="1:25">
      <c r="B100" s="36"/>
      <c r="C100" s="36"/>
      <c r="D100" s="10" t="s">
        <v>584</v>
      </c>
      <c r="E100" s="12" t="s">
        <v>411</v>
      </c>
      <c r="F100" s="67" t="s">
        <v>0</v>
      </c>
      <c r="G100" s="68">
        <v>0</v>
      </c>
      <c r="H100" s="68">
        <v>0</v>
      </c>
      <c r="I100" s="68">
        <v>0</v>
      </c>
      <c r="J100" s="68">
        <v>0</v>
      </c>
      <c r="K100" s="68">
        <v>0</v>
      </c>
      <c r="L100" s="70">
        <v>0</v>
      </c>
      <c r="M100" s="70">
        <v>0</v>
      </c>
      <c r="N100" s="70">
        <v>0</v>
      </c>
      <c r="O100" s="70">
        <v>0</v>
      </c>
      <c r="P100" s="70">
        <v>0</v>
      </c>
      <c r="Q100" s="70">
        <v>0</v>
      </c>
      <c r="R100" s="70">
        <v>0</v>
      </c>
      <c r="S100" s="70">
        <v>0</v>
      </c>
      <c r="T100" s="70">
        <v>0</v>
      </c>
      <c r="U100" s="70">
        <v>0</v>
      </c>
      <c r="V100" s="70">
        <v>0</v>
      </c>
      <c r="W100" s="70">
        <v>0</v>
      </c>
      <c r="X100" s="37" t="s">
        <v>582</v>
      </c>
      <c r="Y100" s="78"/>
    </row>
    <row r="101" spans="1:25">
      <c r="B101" s="36"/>
      <c r="C101" s="36"/>
      <c r="D101" s="10" t="s">
        <v>585</v>
      </c>
      <c r="E101" s="12" t="s">
        <v>412</v>
      </c>
      <c r="F101" s="67" t="s">
        <v>0</v>
      </c>
      <c r="G101" s="68">
        <v>0</v>
      </c>
      <c r="H101" s="68">
        <v>0</v>
      </c>
      <c r="I101" s="68">
        <v>0</v>
      </c>
      <c r="J101" s="68">
        <v>0</v>
      </c>
      <c r="K101" s="68">
        <v>0</v>
      </c>
      <c r="L101" s="70">
        <v>0</v>
      </c>
      <c r="M101" s="70">
        <v>0</v>
      </c>
      <c r="N101" s="70">
        <v>0</v>
      </c>
      <c r="O101" s="70">
        <v>0</v>
      </c>
      <c r="P101" s="70">
        <v>0</v>
      </c>
      <c r="Q101" s="70">
        <v>0</v>
      </c>
      <c r="R101" s="70">
        <v>0</v>
      </c>
      <c r="S101" s="70">
        <v>0</v>
      </c>
      <c r="T101" s="70">
        <v>0</v>
      </c>
      <c r="U101" s="70">
        <v>0</v>
      </c>
      <c r="V101" s="70">
        <v>0</v>
      </c>
      <c r="W101" s="70">
        <v>0</v>
      </c>
      <c r="X101" s="37" t="s">
        <v>582</v>
      </c>
      <c r="Y101" s="78"/>
    </row>
    <row r="102" spans="1:25">
      <c r="B102" s="36"/>
      <c r="C102" s="36"/>
      <c r="D102" s="10" t="s">
        <v>586</v>
      </c>
      <c r="E102" s="38" t="s">
        <v>413</v>
      </c>
      <c r="F102" s="67" t="s">
        <v>0</v>
      </c>
      <c r="G102" s="68">
        <v>0</v>
      </c>
      <c r="H102" s="68">
        <v>0</v>
      </c>
      <c r="I102" s="68">
        <v>0</v>
      </c>
      <c r="J102" s="68">
        <v>0</v>
      </c>
      <c r="K102" s="68">
        <v>0</v>
      </c>
      <c r="L102" s="70">
        <v>0</v>
      </c>
      <c r="M102" s="70">
        <v>0</v>
      </c>
      <c r="N102" s="70">
        <v>0</v>
      </c>
      <c r="O102" s="70">
        <v>0</v>
      </c>
      <c r="P102" s="70">
        <v>0</v>
      </c>
      <c r="Q102" s="70">
        <v>0</v>
      </c>
      <c r="R102" s="70">
        <v>0</v>
      </c>
      <c r="S102" s="70">
        <v>0</v>
      </c>
      <c r="T102" s="70">
        <v>0</v>
      </c>
      <c r="U102" s="70">
        <v>0</v>
      </c>
      <c r="V102" s="70">
        <v>0</v>
      </c>
      <c r="W102" s="70">
        <v>0</v>
      </c>
      <c r="X102" s="37" t="s">
        <v>582</v>
      </c>
      <c r="Y102" s="78"/>
    </row>
    <row r="103" spans="1:25">
      <c r="B103" s="36"/>
      <c r="C103" s="36" t="s">
        <v>587</v>
      </c>
      <c r="D103" s="10" t="s">
        <v>588</v>
      </c>
      <c r="E103" s="38" t="s">
        <v>493</v>
      </c>
      <c r="F103" s="67" t="s">
        <v>0</v>
      </c>
      <c r="G103" s="68">
        <v>0</v>
      </c>
      <c r="H103" s="68">
        <v>0</v>
      </c>
      <c r="I103" s="68">
        <v>0</v>
      </c>
      <c r="J103" s="68">
        <v>0</v>
      </c>
      <c r="K103" s="68">
        <v>0</v>
      </c>
      <c r="L103" s="70">
        <v>0</v>
      </c>
      <c r="M103" s="70">
        <v>0</v>
      </c>
      <c r="N103" s="70">
        <v>0</v>
      </c>
      <c r="O103" s="70">
        <v>0</v>
      </c>
      <c r="P103" s="70">
        <v>0</v>
      </c>
      <c r="Q103" s="70">
        <v>0</v>
      </c>
      <c r="R103" s="70">
        <v>0</v>
      </c>
      <c r="S103" s="70">
        <v>0</v>
      </c>
      <c r="T103" s="70">
        <v>0</v>
      </c>
      <c r="U103" s="70">
        <v>0</v>
      </c>
      <c r="V103" s="70">
        <v>0</v>
      </c>
      <c r="W103" s="70">
        <v>0</v>
      </c>
      <c r="X103" s="37" t="s">
        <v>582</v>
      </c>
      <c r="Y103" s="78"/>
    </row>
    <row r="104" spans="1:25">
      <c r="B104" s="36"/>
      <c r="C104" s="36"/>
      <c r="D104" s="10" t="s">
        <v>589</v>
      </c>
      <c r="E104" s="38" t="s">
        <v>495</v>
      </c>
      <c r="F104" s="67" t="s">
        <v>0</v>
      </c>
      <c r="G104" s="68">
        <v>0</v>
      </c>
      <c r="H104" s="68">
        <v>0</v>
      </c>
      <c r="I104" s="68">
        <v>0</v>
      </c>
      <c r="J104" s="68">
        <v>0</v>
      </c>
      <c r="K104" s="68">
        <v>0</v>
      </c>
      <c r="L104" s="70">
        <v>0</v>
      </c>
      <c r="M104" s="70">
        <v>0</v>
      </c>
      <c r="N104" s="70">
        <v>0</v>
      </c>
      <c r="O104" s="70">
        <v>0</v>
      </c>
      <c r="P104" s="70">
        <v>0</v>
      </c>
      <c r="Q104" s="70">
        <v>0</v>
      </c>
      <c r="R104" s="70">
        <v>0</v>
      </c>
      <c r="S104" s="70">
        <v>0</v>
      </c>
      <c r="T104" s="70">
        <v>0</v>
      </c>
      <c r="U104" s="70">
        <v>0</v>
      </c>
      <c r="V104" s="70">
        <v>0</v>
      </c>
      <c r="W104" s="70">
        <v>0</v>
      </c>
      <c r="X104" s="37" t="s">
        <v>582</v>
      </c>
      <c r="Y104" s="78"/>
    </row>
    <row r="105" spans="1:25">
      <c r="B105" s="36"/>
      <c r="C105" s="36"/>
      <c r="D105" s="10" t="s">
        <v>590</v>
      </c>
      <c r="E105" s="12" t="s">
        <v>497</v>
      </c>
      <c r="F105" s="67" t="s">
        <v>0</v>
      </c>
      <c r="G105" s="68">
        <v>0</v>
      </c>
      <c r="H105" s="68">
        <v>0</v>
      </c>
      <c r="I105" s="68">
        <v>0</v>
      </c>
      <c r="J105" s="68">
        <v>0</v>
      </c>
      <c r="K105" s="68">
        <v>0</v>
      </c>
      <c r="L105" s="70">
        <v>0</v>
      </c>
      <c r="M105" s="70">
        <v>0</v>
      </c>
      <c r="N105" s="70">
        <v>0</v>
      </c>
      <c r="O105" s="70">
        <v>0</v>
      </c>
      <c r="P105" s="70">
        <v>0</v>
      </c>
      <c r="Q105" s="70">
        <v>0</v>
      </c>
      <c r="R105" s="70">
        <v>0</v>
      </c>
      <c r="S105" s="70">
        <v>0</v>
      </c>
      <c r="T105" s="70">
        <v>0</v>
      </c>
      <c r="U105" s="70">
        <v>0</v>
      </c>
      <c r="V105" s="70">
        <v>0</v>
      </c>
      <c r="W105" s="70">
        <v>0</v>
      </c>
      <c r="X105" s="37" t="s">
        <v>582</v>
      </c>
      <c r="Y105" s="78"/>
    </row>
    <row r="106" spans="1:25">
      <c r="B106" s="36"/>
      <c r="C106" s="36"/>
      <c r="D106" s="10" t="s">
        <v>591</v>
      </c>
      <c r="E106" s="12" t="s">
        <v>419</v>
      </c>
      <c r="F106" s="67" t="s">
        <v>0</v>
      </c>
      <c r="G106" s="68">
        <v>0</v>
      </c>
      <c r="H106" s="68">
        <v>0</v>
      </c>
      <c r="I106" s="68">
        <v>0</v>
      </c>
      <c r="J106" s="68">
        <v>0</v>
      </c>
      <c r="K106" s="68">
        <v>0</v>
      </c>
      <c r="L106" s="70">
        <v>0</v>
      </c>
      <c r="M106" s="70">
        <v>0</v>
      </c>
      <c r="N106" s="70">
        <v>0</v>
      </c>
      <c r="O106" s="70">
        <v>0</v>
      </c>
      <c r="P106" s="70">
        <v>0</v>
      </c>
      <c r="Q106" s="70">
        <v>0</v>
      </c>
      <c r="R106" s="70">
        <v>0</v>
      </c>
      <c r="S106" s="70">
        <v>0</v>
      </c>
      <c r="T106" s="70">
        <v>0</v>
      </c>
      <c r="U106" s="70">
        <v>0</v>
      </c>
      <c r="V106" s="70">
        <v>0</v>
      </c>
      <c r="W106" s="70">
        <v>0</v>
      </c>
      <c r="X106" s="37" t="s">
        <v>582</v>
      </c>
      <c r="Y106" s="78"/>
    </row>
    <row r="107" spans="1:25">
      <c r="B107" s="36"/>
      <c r="C107" s="36"/>
      <c r="D107" s="10" t="s">
        <v>592</v>
      </c>
      <c r="E107" s="12" t="s">
        <v>501</v>
      </c>
      <c r="F107" s="67" t="s">
        <v>0</v>
      </c>
      <c r="G107" s="68">
        <v>0</v>
      </c>
      <c r="H107" s="68">
        <v>0</v>
      </c>
      <c r="I107" s="68">
        <v>0</v>
      </c>
      <c r="J107" s="68">
        <v>0</v>
      </c>
      <c r="K107" s="68">
        <v>0</v>
      </c>
      <c r="L107" s="70">
        <v>0</v>
      </c>
      <c r="M107" s="70">
        <v>0</v>
      </c>
      <c r="N107" s="70">
        <v>0</v>
      </c>
      <c r="O107" s="70">
        <v>0</v>
      </c>
      <c r="P107" s="70">
        <v>0</v>
      </c>
      <c r="Q107" s="70">
        <v>0</v>
      </c>
      <c r="R107" s="70">
        <v>0</v>
      </c>
      <c r="S107" s="70">
        <v>0</v>
      </c>
      <c r="T107" s="70">
        <v>0</v>
      </c>
      <c r="U107" s="70">
        <v>0</v>
      </c>
      <c r="V107" s="70">
        <v>0</v>
      </c>
      <c r="W107" s="70">
        <v>0</v>
      </c>
      <c r="X107" s="37" t="s">
        <v>582</v>
      </c>
      <c r="Y107" s="78"/>
    </row>
    <row r="108" spans="1:25">
      <c r="B108" s="36"/>
      <c r="C108" s="36"/>
      <c r="D108" s="10" t="s">
        <v>593</v>
      </c>
      <c r="E108" s="12" t="s">
        <v>503</v>
      </c>
      <c r="F108" s="67" t="s">
        <v>0</v>
      </c>
      <c r="G108" s="68">
        <v>0</v>
      </c>
      <c r="H108" s="68">
        <v>0</v>
      </c>
      <c r="I108" s="68">
        <v>0</v>
      </c>
      <c r="J108" s="68">
        <v>0</v>
      </c>
      <c r="K108" s="68">
        <v>0</v>
      </c>
      <c r="L108" s="70">
        <v>0</v>
      </c>
      <c r="M108" s="70">
        <v>0</v>
      </c>
      <c r="N108" s="70">
        <v>0</v>
      </c>
      <c r="O108" s="70">
        <v>0</v>
      </c>
      <c r="P108" s="70">
        <v>0</v>
      </c>
      <c r="Q108" s="70">
        <v>0</v>
      </c>
      <c r="R108" s="70">
        <v>0</v>
      </c>
      <c r="S108" s="70">
        <v>0</v>
      </c>
      <c r="T108" s="70">
        <v>0</v>
      </c>
      <c r="U108" s="70">
        <v>0</v>
      </c>
      <c r="V108" s="70">
        <v>0</v>
      </c>
      <c r="W108" s="70">
        <v>0</v>
      </c>
      <c r="X108" s="37" t="s">
        <v>582</v>
      </c>
      <c r="Y108" s="78"/>
    </row>
    <row r="109" spans="1:25">
      <c r="B109" s="36"/>
      <c r="C109" s="36"/>
      <c r="D109" s="10" t="s">
        <v>594</v>
      </c>
      <c r="E109" s="12" t="s">
        <v>505</v>
      </c>
      <c r="F109" s="67" t="s">
        <v>0</v>
      </c>
      <c r="G109" s="68">
        <v>0</v>
      </c>
      <c r="H109" s="68">
        <v>0</v>
      </c>
      <c r="I109" s="68">
        <v>0</v>
      </c>
      <c r="J109" s="68">
        <v>0</v>
      </c>
      <c r="K109" s="68">
        <v>0</v>
      </c>
      <c r="L109" s="70">
        <v>0</v>
      </c>
      <c r="M109" s="70">
        <v>0</v>
      </c>
      <c r="N109" s="70">
        <v>0</v>
      </c>
      <c r="O109" s="70">
        <v>0</v>
      </c>
      <c r="P109" s="70">
        <v>0</v>
      </c>
      <c r="Q109" s="70">
        <v>0</v>
      </c>
      <c r="R109" s="70">
        <v>0</v>
      </c>
      <c r="S109" s="70">
        <v>0</v>
      </c>
      <c r="T109" s="70">
        <v>0</v>
      </c>
      <c r="U109" s="70">
        <v>0</v>
      </c>
      <c r="V109" s="70">
        <v>0</v>
      </c>
      <c r="W109" s="70">
        <v>0</v>
      </c>
      <c r="X109" s="37" t="s">
        <v>582</v>
      </c>
      <c r="Y109" s="78"/>
    </row>
    <row r="110" spans="1:25">
      <c r="B110" s="36"/>
      <c r="C110" s="36"/>
      <c r="D110" s="10" t="s">
        <v>595</v>
      </c>
      <c r="E110" s="12" t="s">
        <v>417</v>
      </c>
      <c r="F110" s="67" t="s">
        <v>0</v>
      </c>
      <c r="G110" s="68">
        <v>0</v>
      </c>
      <c r="H110" s="68">
        <v>0</v>
      </c>
      <c r="I110" s="68">
        <v>0</v>
      </c>
      <c r="J110" s="68">
        <v>0</v>
      </c>
      <c r="K110" s="68">
        <v>0</v>
      </c>
      <c r="L110" s="70">
        <v>0</v>
      </c>
      <c r="M110" s="70">
        <v>0</v>
      </c>
      <c r="N110" s="70">
        <v>0</v>
      </c>
      <c r="O110" s="70">
        <v>0</v>
      </c>
      <c r="P110" s="70">
        <v>0</v>
      </c>
      <c r="Q110" s="70">
        <v>0</v>
      </c>
      <c r="R110" s="70">
        <v>0</v>
      </c>
      <c r="S110" s="70">
        <v>0</v>
      </c>
      <c r="T110" s="70">
        <v>0</v>
      </c>
      <c r="U110" s="70">
        <v>0</v>
      </c>
      <c r="V110" s="70">
        <v>0</v>
      </c>
      <c r="W110" s="70">
        <v>0</v>
      </c>
      <c r="X110" s="37" t="s">
        <v>582</v>
      </c>
      <c r="Y110" s="78"/>
    </row>
    <row r="111" spans="1:25" ht="30">
      <c r="B111" s="36"/>
      <c r="C111" s="36"/>
      <c r="D111" s="34" t="s">
        <v>596</v>
      </c>
      <c r="E111" s="12" t="s">
        <v>508</v>
      </c>
      <c r="F111" s="67" t="s">
        <v>0</v>
      </c>
      <c r="G111" s="68">
        <v>0</v>
      </c>
      <c r="H111" s="68">
        <v>0</v>
      </c>
      <c r="I111" s="68">
        <v>0</v>
      </c>
      <c r="J111" s="68">
        <v>0</v>
      </c>
      <c r="K111" s="68">
        <v>0</v>
      </c>
      <c r="L111" s="70">
        <v>0</v>
      </c>
      <c r="M111" s="70">
        <v>0</v>
      </c>
      <c r="N111" s="70">
        <v>0</v>
      </c>
      <c r="O111" s="70">
        <v>0</v>
      </c>
      <c r="P111" s="70">
        <v>0</v>
      </c>
      <c r="Q111" s="70">
        <v>0</v>
      </c>
      <c r="R111" s="70">
        <v>0</v>
      </c>
      <c r="S111" s="70">
        <v>0</v>
      </c>
      <c r="T111" s="70">
        <v>0</v>
      </c>
      <c r="U111" s="70">
        <v>0</v>
      </c>
      <c r="V111" s="70">
        <v>0</v>
      </c>
      <c r="W111" s="70">
        <v>0</v>
      </c>
      <c r="X111" s="37" t="s">
        <v>582</v>
      </c>
      <c r="Y111" s="78"/>
    </row>
    <row r="112" spans="1:25">
      <c r="B112" s="36"/>
      <c r="C112" s="36"/>
      <c r="D112" s="10" t="s">
        <v>597</v>
      </c>
      <c r="E112" s="12" t="s">
        <v>510</v>
      </c>
      <c r="F112" s="67" t="s">
        <v>0</v>
      </c>
      <c r="G112" s="68">
        <v>0</v>
      </c>
      <c r="H112" s="68">
        <v>0</v>
      </c>
      <c r="I112" s="68">
        <v>0</v>
      </c>
      <c r="J112" s="68">
        <v>0</v>
      </c>
      <c r="K112" s="68">
        <v>0</v>
      </c>
      <c r="L112" s="70">
        <v>0</v>
      </c>
      <c r="M112" s="70">
        <v>0</v>
      </c>
      <c r="N112" s="70">
        <v>0</v>
      </c>
      <c r="O112" s="70">
        <v>0</v>
      </c>
      <c r="P112" s="70">
        <v>0</v>
      </c>
      <c r="Q112" s="70">
        <v>0</v>
      </c>
      <c r="R112" s="70">
        <v>0</v>
      </c>
      <c r="S112" s="70">
        <v>0</v>
      </c>
      <c r="T112" s="70">
        <v>0</v>
      </c>
      <c r="U112" s="70">
        <v>0</v>
      </c>
      <c r="V112" s="70">
        <v>0</v>
      </c>
      <c r="W112" s="70">
        <v>0</v>
      </c>
      <c r="X112" s="37" t="s">
        <v>582</v>
      </c>
      <c r="Y112" s="78"/>
    </row>
    <row r="113" spans="1:25">
      <c r="B113" s="36"/>
      <c r="C113" s="36"/>
      <c r="D113" s="10" t="s">
        <v>598</v>
      </c>
      <c r="E113" s="12" t="s">
        <v>512</v>
      </c>
      <c r="F113" s="67" t="s">
        <v>0</v>
      </c>
      <c r="G113" s="68">
        <v>0</v>
      </c>
      <c r="H113" s="68">
        <v>0</v>
      </c>
      <c r="I113" s="68">
        <v>0</v>
      </c>
      <c r="J113" s="68">
        <v>0</v>
      </c>
      <c r="K113" s="68">
        <v>0</v>
      </c>
      <c r="L113" s="70">
        <v>0</v>
      </c>
      <c r="M113" s="70">
        <v>0</v>
      </c>
      <c r="N113" s="70">
        <v>0</v>
      </c>
      <c r="O113" s="70">
        <v>0</v>
      </c>
      <c r="P113" s="70">
        <v>0</v>
      </c>
      <c r="Q113" s="70">
        <v>0</v>
      </c>
      <c r="R113" s="70">
        <v>0</v>
      </c>
      <c r="S113" s="70">
        <v>0</v>
      </c>
      <c r="T113" s="70">
        <v>0</v>
      </c>
      <c r="U113" s="70">
        <v>0</v>
      </c>
      <c r="V113" s="70">
        <v>0</v>
      </c>
      <c r="W113" s="70">
        <v>0</v>
      </c>
      <c r="X113" s="37" t="s">
        <v>582</v>
      </c>
      <c r="Y113" s="78"/>
    </row>
    <row r="114" spans="1:25">
      <c r="B114" s="36"/>
      <c r="C114" s="36"/>
      <c r="D114" s="10" t="s">
        <v>599</v>
      </c>
      <c r="E114" s="12" t="s">
        <v>514</v>
      </c>
      <c r="F114" s="67" t="s">
        <v>0</v>
      </c>
      <c r="G114" s="68">
        <v>0</v>
      </c>
      <c r="H114" s="68">
        <v>0</v>
      </c>
      <c r="I114" s="68">
        <v>0</v>
      </c>
      <c r="J114" s="68">
        <v>0</v>
      </c>
      <c r="K114" s="68">
        <v>0</v>
      </c>
      <c r="L114" s="70">
        <v>0</v>
      </c>
      <c r="M114" s="70">
        <v>0</v>
      </c>
      <c r="N114" s="70">
        <v>0</v>
      </c>
      <c r="O114" s="70">
        <v>0</v>
      </c>
      <c r="P114" s="70">
        <v>0</v>
      </c>
      <c r="Q114" s="70">
        <v>0</v>
      </c>
      <c r="R114" s="70">
        <v>0</v>
      </c>
      <c r="S114" s="70">
        <v>0</v>
      </c>
      <c r="T114" s="70">
        <v>0</v>
      </c>
      <c r="U114" s="70">
        <v>0</v>
      </c>
      <c r="V114" s="70">
        <v>0</v>
      </c>
      <c r="W114" s="70">
        <v>0</v>
      </c>
      <c r="X114" s="37" t="s">
        <v>582</v>
      </c>
      <c r="Y114" s="78"/>
    </row>
    <row r="115" spans="1:25">
      <c r="B115" s="36"/>
      <c r="C115" s="36"/>
      <c r="D115" s="10" t="s">
        <v>600</v>
      </c>
      <c r="E115" s="12" t="s">
        <v>516</v>
      </c>
      <c r="F115" s="67" t="s">
        <v>0</v>
      </c>
      <c r="G115" s="68">
        <v>0</v>
      </c>
      <c r="H115" s="68">
        <v>0</v>
      </c>
      <c r="I115" s="68">
        <v>0</v>
      </c>
      <c r="J115" s="68">
        <v>0</v>
      </c>
      <c r="K115" s="68">
        <v>0</v>
      </c>
      <c r="L115" s="70">
        <v>0</v>
      </c>
      <c r="M115" s="70">
        <v>0</v>
      </c>
      <c r="N115" s="70">
        <v>0</v>
      </c>
      <c r="O115" s="70">
        <v>0</v>
      </c>
      <c r="P115" s="70">
        <v>0</v>
      </c>
      <c r="Q115" s="70">
        <v>0</v>
      </c>
      <c r="R115" s="70">
        <v>0</v>
      </c>
      <c r="S115" s="70">
        <v>0</v>
      </c>
      <c r="T115" s="70">
        <v>0</v>
      </c>
      <c r="U115" s="70">
        <v>0</v>
      </c>
      <c r="V115" s="70">
        <v>0</v>
      </c>
      <c r="W115" s="70">
        <v>0</v>
      </c>
      <c r="X115" s="37" t="s">
        <v>582</v>
      </c>
      <c r="Y115" s="78"/>
    </row>
    <row r="116" spans="1:25">
      <c r="B116" s="36"/>
      <c r="C116" s="36"/>
      <c r="D116" s="10" t="s">
        <v>601</v>
      </c>
      <c r="E116" s="12" t="s">
        <v>518</v>
      </c>
      <c r="F116" s="67" t="s">
        <v>0</v>
      </c>
      <c r="G116" s="68">
        <v>0</v>
      </c>
      <c r="H116" s="68">
        <v>0</v>
      </c>
      <c r="I116" s="68">
        <v>0</v>
      </c>
      <c r="J116" s="68">
        <v>0</v>
      </c>
      <c r="K116" s="68">
        <v>0</v>
      </c>
      <c r="L116" s="70">
        <v>0</v>
      </c>
      <c r="M116" s="70">
        <v>0</v>
      </c>
      <c r="N116" s="70">
        <v>0</v>
      </c>
      <c r="O116" s="70">
        <v>0</v>
      </c>
      <c r="P116" s="70">
        <v>0</v>
      </c>
      <c r="Q116" s="70">
        <v>0</v>
      </c>
      <c r="R116" s="70">
        <v>0</v>
      </c>
      <c r="S116" s="70">
        <v>0</v>
      </c>
      <c r="T116" s="70">
        <v>0</v>
      </c>
      <c r="U116" s="70">
        <v>0</v>
      </c>
      <c r="V116" s="70">
        <v>0</v>
      </c>
      <c r="W116" s="70">
        <v>0</v>
      </c>
      <c r="X116" s="37" t="s">
        <v>582</v>
      </c>
      <c r="Y116" s="78"/>
    </row>
    <row r="117" spans="1:25">
      <c r="B117" s="36"/>
      <c r="C117" s="36"/>
      <c r="D117" s="10" t="s">
        <v>602</v>
      </c>
      <c r="E117" s="12" t="s">
        <v>425</v>
      </c>
      <c r="F117" s="67" t="s">
        <v>0</v>
      </c>
      <c r="G117" s="68">
        <v>0</v>
      </c>
      <c r="H117" s="68">
        <v>0</v>
      </c>
      <c r="I117" s="68">
        <v>0</v>
      </c>
      <c r="J117" s="68">
        <v>0</v>
      </c>
      <c r="K117" s="68">
        <v>0</v>
      </c>
      <c r="L117" s="70">
        <v>0</v>
      </c>
      <c r="M117" s="70">
        <v>0</v>
      </c>
      <c r="N117" s="70">
        <v>0</v>
      </c>
      <c r="O117" s="70">
        <v>0</v>
      </c>
      <c r="P117" s="70">
        <v>0</v>
      </c>
      <c r="Q117" s="70">
        <v>0</v>
      </c>
      <c r="R117" s="70">
        <v>0</v>
      </c>
      <c r="S117" s="70">
        <v>0</v>
      </c>
      <c r="T117" s="70">
        <v>0</v>
      </c>
      <c r="U117" s="70">
        <v>0</v>
      </c>
      <c r="V117" s="70">
        <v>0</v>
      </c>
      <c r="W117" s="70">
        <v>0</v>
      </c>
      <c r="X117" s="37" t="s">
        <v>582</v>
      </c>
      <c r="Y117" s="78"/>
    </row>
    <row r="118" spans="1:25">
      <c r="B118" s="36"/>
      <c r="C118" s="36" t="s">
        <v>603</v>
      </c>
      <c r="D118" s="10" t="s">
        <v>604</v>
      </c>
      <c r="E118" s="10" t="s">
        <v>427</v>
      </c>
      <c r="F118" s="67" t="s">
        <v>0</v>
      </c>
      <c r="G118" s="68">
        <v>0</v>
      </c>
      <c r="H118" s="68">
        <v>0</v>
      </c>
      <c r="I118" s="68">
        <v>0</v>
      </c>
      <c r="J118" s="68">
        <v>0</v>
      </c>
      <c r="K118" s="68">
        <v>0</v>
      </c>
      <c r="L118" s="70">
        <v>0</v>
      </c>
      <c r="M118" s="70">
        <v>0</v>
      </c>
      <c r="N118" s="70">
        <v>0</v>
      </c>
      <c r="O118" s="70">
        <v>0</v>
      </c>
      <c r="P118" s="70">
        <v>0</v>
      </c>
      <c r="Q118" s="70">
        <v>0</v>
      </c>
      <c r="R118" s="70">
        <v>0</v>
      </c>
      <c r="S118" s="70">
        <v>0</v>
      </c>
      <c r="T118" s="70">
        <v>0</v>
      </c>
      <c r="U118" s="70">
        <v>0</v>
      </c>
      <c r="V118" s="70">
        <v>0</v>
      </c>
      <c r="W118" s="70">
        <v>0</v>
      </c>
      <c r="X118" s="37" t="s">
        <v>582</v>
      </c>
      <c r="Y118" s="78"/>
    </row>
    <row r="119" spans="1:25">
      <c r="B119" s="36"/>
      <c r="C119" s="36" t="s">
        <v>605</v>
      </c>
      <c r="D119" s="10" t="s">
        <v>606</v>
      </c>
      <c r="E119" s="36" t="s">
        <v>429</v>
      </c>
      <c r="F119" s="67" t="s">
        <v>0</v>
      </c>
      <c r="G119" s="68">
        <v>0</v>
      </c>
      <c r="H119" s="68">
        <v>0</v>
      </c>
      <c r="I119" s="68">
        <v>0</v>
      </c>
      <c r="J119" s="68">
        <v>0</v>
      </c>
      <c r="K119" s="68">
        <v>0</v>
      </c>
      <c r="L119" s="70">
        <v>0</v>
      </c>
      <c r="M119" s="70">
        <v>0</v>
      </c>
      <c r="N119" s="70">
        <v>0</v>
      </c>
      <c r="O119" s="70">
        <v>0</v>
      </c>
      <c r="P119" s="70">
        <v>0</v>
      </c>
      <c r="Q119" s="70">
        <v>0</v>
      </c>
      <c r="R119" s="70">
        <v>0</v>
      </c>
      <c r="S119" s="70">
        <v>0</v>
      </c>
      <c r="T119" s="70">
        <v>0</v>
      </c>
      <c r="U119" s="70">
        <v>0</v>
      </c>
      <c r="V119" s="70">
        <v>0</v>
      </c>
      <c r="W119" s="70">
        <v>0</v>
      </c>
      <c r="X119" s="37" t="s">
        <v>582</v>
      </c>
      <c r="Y119" s="78"/>
    </row>
    <row r="120" spans="1:25">
      <c r="B120" s="36"/>
      <c r="C120" s="36" t="s">
        <v>607</v>
      </c>
      <c r="D120" s="10" t="s">
        <v>608</v>
      </c>
      <c r="E120" s="10" t="s">
        <v>431</v>
      </c>
      <c r="F120" s="67" t="s">
        <v>0</v>
      </c>
      <c r="G120" s="68">
        <v>0</v>
      </c>
      <c r="H120" s="68">
        <v>0</v>
      </c>
      <c r="I120" s="68">
        <v>0</v>
      </c>
      <c r="J120" s="68">
        <v>0</v>
      </c>
      <c r="K120" s="68">
        <v>0</v>
      </c>
      <c r="L120" s="70">
        <v>0</v>
      </c>
      <c r="M120" s="70">
        <v>0</v>
      </c>
      <c r="N120" s="70">
        <v>0</v>
      </c>
      <c r="O120" s="70">
        <v>0</v>
      </c>
      <c r="P120" s="70">
        <v>0</v>
      </c>
      <c r="Q120" s="70">
        <v>0</v>
      </c>
      <c r="R120" s="70">
        <v>0</v>
      </c>
      <c r="S120" s="70">
        <v>0</v>
      </c>
      <c r="T120" s="70">
        <v>0</v>
      </c>
      <c r="U120" s="70">
        <v>0</v>
      </c>
      <c r="V120" s="70">
        <v>0</v>
      </c>
      <c r="W120" s="70">
        <v>0</v>
      </c>
      <c r="X120" s="37" t="s">
        <v>582</v>
      </c>
      <c r="Y120" s="78"/>
    </row>
    <row r="121" spans="1:25">
      <c r="B121" s="36"/>
      <c r="C121" s="36" t="s">
        <v>609</v>
      </c>
      <c r="D121" s="10" t="s">
        <v>610</v>
      </c>
      <c r="E121" s="10" t="s">
        <v>433</v>
      </c>
      <c r="F121" s="67" t="s">
        <v>0</v>
      </c>
      <c r="G121" s="68">
        <v>0</v>
      </c>
      <c r="H121" s="68">
        <v>0</v>
      </c>
      <c r="I121" s="68">
        <v>0</v>
      </c>
      <c r="J121" s="68">
        <v>0</v>
      </c>
      <c r="K121" s="68">
        <v>0</v>
      </c>
      <c r="L121" s="70">
        <v>0</v>
      </c>
      <c r="M121" s="70">
        <v>0</v>
      </c>
      <c r="N121" s="70">
        <v>0</v>
      </c>
      <c r="O121" s="70">
        <v>0</v>
      </c>
      <c r="P121" s="70">
        <v>0</v>
      </c>
      <c r="Q121" s="70">
        <v>0</v>
      </c>
      <c r="R121" s="70">
        <v>0</v>
      </c>
      <c r="S121" s="70">
        <v>0</v>
      </c>
      <c r="T121" s="70">
        <v>0</v>
      </c>
      <c r="U121" s="70">
        <v>0</v>
      </c>
      <c r="V121" s="70">
        <v>0</v>
      </c>
      <c r="W121" s="70">
        <v>0</v>
      </c>
      <c r="X121" s="37" t="s">
        <v>582</v>
      </c>
      <c r="Y121" s="78"/>
    </row>
    <row r="122" spans="1:25">
      <c r="B122" s="36"/>
      <c r="C122" s="36" t="s">
        <v>611</v>
      </c>
      <c r="D122" s="10" t="s">
        <v>612</v>
      </c>
      <c r="E122" s="10" t="s">
        <v>435</v>
      </c>
      <c r="F122" s="67" t="s">
        <v>0</v>
      </c>
      <c r="G122" s="68">
        <v>0</v>
      </c>
      <c r="H122" s="68">
        <v>0</v>
      </c>
      <c r="I122" s="68">
        <v>0</v>
      </c>
      <c r="J122" s="68">
        <v>0</v>
      </c>
      <c r="K122" s="68">
        <v>0</v>
      </c>
      <c r="L122" s="70">
        <v>0</v>
      </c>
      <c r="M122" s="70">
        <v>0</v>
      </c>
      <c r="N122" s="70">
        <v>0</v>
      </c>
      <c r="O122" s="70">
        <v>0</v>
      </c>
      <c r="P122" s="70">
        <v>0</v>
      </c>
      <c r="Q122" s="70">
        <v>0</v>
      </c>
      <c r="R122" s="70">
        <v>0</v>
      </c>
      <c r="S122" s="70">
        <v>0</v>
      </c>
      <c r="T122" s="70">
        <v>0</v>
      </c>
      <c r="U122" s="70">
        <v>0</v>
      </c>
      <c r="V122" s="70">
        <v>0</v>
      </c>
      <c r="W122" s="70">
        <v>0</v>
      </c>
      <c r="X122" s="37" t="s">
        <v>582</v>
      </c>
      <c r="Y122" s="78"/>
    </row>
    <row r="123" spans="1:25">
      <c r="B123" s="36"/>
      <c r="C123" s="36" t="s">
        <v>613</v>
      </c>
      <c r="D123" s="10" t="s">
        <v>614</v>
      </c>
      <c r="E123" s="10" t="s">
        <v>437</v>
      </c>
      <c r="F123" s="67" t="s">
        <v>0</v>
      </c>
      <c r="G123" s="68">
        <v>0</v>
      </c>
      <c r="H123" s="68">
        <v>0</v>
      </c>
      <c r="I123" s="68">
        <v>0</v>
      </c>
      <c r="J123" s="68">
        <v>0</v>
      </c>
      <c r="K123" s="68">
        <v>0</v>
      </c>
      <c r="L123" s="70">
        <v>0</v>
      </c>
      <c r="M123" s="70">
        <v>0</v>
      </c>
      <c r="N123" s="70">
        <v>0</v>
      </c>
      <c r="O123" s="70">
        <v>0</v>
      </c>
      <c r="P123" s="70">
        <v>0</v>
      </c>
      <c r="Q123" s="70">
        <v>0</v>
      </c>
      <c r="R123" s="70">
        <v>0</v>
      </c>
      <c r="S123" s="70">
        <v>0</v>
      </c>
      <c r="T123" s="70">
        <v>0</v>
      </c>
      <c r="U123" s="70">
        <v>0</v>
      </c>
      <c r="V123" s="70">
        <v>0</v>
      </c>
      <c r="W123" s="70">
        <v>0</v>
      </c>
      <c r="X123" s="37" t="s">
        <v>582</v>
      </c>
      <c r="Y123" s="78"/>
    </row>
    <row r="124" spans="1:25">
      <c r="A124" s="8" t="s">
        <v>404</v>
      </c>
      <c r="B124" s="36" t="s">
        <v>615</v>
      </c>
      <c r="C124" s="36" t="s">
        <v>616</v>
      </c>
      <c r="D124" s="36" t="s">
        <v>617</v>
      </c>
      <c r="E124" s="12" t="s">
        <v>440</v>
      </c>
      <c r="F124" s="67" t="s">
        <v>1</v>
      </c>
      <c r="G124" s="68" t="s">
        <v>71</v>
      </c>
      <c r="H124" s="68" t="s">
        <v>71</v>
      </c>
      <c r="I124" s="68" t="s">
        <v>71</v>
      </c>
      <c r="J124" s="68" t="s">
        <v>71</v>
      </c>
      <c r="K124" s="68" t="s">
        <v>71</v>
      </c>
      <c r="L124" s="68" t="s">
        <v>71</v>
      </c>
      <c r="M124" s="68" t="s">
        <v>71</v>
      </c>
      <c r="N124" s="68" t="s">
        <v>71</v>
      </c>
      <c r="O124" s="68" t="s">
        <v>71</v>
      </c>
      <c r="P124" s="68" t="s">
        <v>71</v>
      </c>
      <c r="Q124" s="68" t="s">
        <v>71</v>
      </c>
      <c r="R124" s="68" t="s">
        <v>71</v>
      </c>
      <c r="S124" s="68" t="s">
        <v>71</v>
      </c>
      <c r="T124" s="68" t="s">
        <v>71</v>
      </c>
      <c r="U124" s="68" t="s">
        <v>71</v>
      </c>
      <c r="V124" s="68" t="s">
        <v>71</v>
      </c>
      <c r="W124" s="68" t="s">
        <v>71</v>
      </c>
      <c r="X124" s="37" t="s">
        <v>582</v>
      </c>
      <c r="Y124" s="78" t="s">
        <v>441</v>
      </c>
    </row>
    <row r="125" spans="1:25">
      <c r="B125" s="36"/>
      <c r="C125" s="36"/>
      <c r="D125" s="10" t="s">
        <v>618</v>
      </c>
      <c r="E125" s="12" t="s">
        <v>443</v>
      </c>
      <c r="F125" s="67" t="s">
        <v>1</v>
      </c>
      <c r="G125" s="68" t="s">
        <v>71</v>
      </c>
      <c r="H125" s="68" t="s">
        <v>71</v>
      </c>
      <c r="I125" s="68" t="s">
        <v>71</v>
      </c>
      <c r="J125" s="68" t="s">
        <v>71</v>
      </c>
      <c r="K125" s="68" t="s">
        <v>71</v>
      </c>
      <c r="L125" s="68" t="s">
        <v>71</v>
      </c>
      <c r="M125" s="68" t="s">
        <v>71</v>
      </c>
      <c r="N125" s="68" t="s">
        <v>71</v>
      </c>
      <c r="O125" s="68" t="s">
        <v>71</v>
      </c>
      <c r="P125" s="68" t="s">
        <v>71</v>
      </c>
      <c r="Q125" s="68" t="s">
        <v>71</v>
      </c>
      <c r="R125" s="68" t="s">
        <v>71</v>
      </c>
      <c r="S125" s="68" t="s">
        <v>71</v>
      </c>
      <c r="T125" s="68" t="s">
        <v>71</v>
      </c>
      <c r="U125" s="68" t="s">
        <v>71</v>
      </c>
      <c r="V125" s="68" t="s">
        <v>71</v>
      </c>
      <c r="W125" s="68" t="s">
        <v>71</v>
      </c>
      <c r="X125" s="37" t="s">
        <v>582</v>
      </c>
      <c r="Y125" s="78" t="s">
        <v>441</v>
      </c>
    </row>
    <row r="126" spans="1:25">
      <c r="B126" s="36"/>
      <c r="C126" s="36"/>
      <c r="D126" s="10" t="s">
        <v>619</v>
      </c>
      <c r="E126" s="12" t="s">
        <v>445</v>
      </c>
      <c r="F126" s="67" t="s">
        <v>1</v>
      </c>
      <c r="G126" s="68" t="s">
        <v>71</v>
      </c>
      <c r="H126" s="68" t="s">
        <v>71</v>
      </c>
      <c r="I126" s="68" t="s">
        <v>71</v>
      </c>
      <c r="J126" s="68" t="s">
        <v>71</v>
      </c>
      <c r="K126" s="68" t="s">
        <v>71</v>
      </c>
      <c r="L126" s="68" t="s">
        <v>71</v>
      </c>
      <c r="M126" s="68" t="s">
        <v>71</v>
      </c>
      <c r="N126" s="68" t="s">
        <v>71</v>
      </c>
      <c r="O126" s="68" t="s">
        <v>71</v>
      </c>
      <c r="P126" s="68" t="s">
        <v>71</v>
      </c>
      <c r="Q126" s="68" t="s">
        <v>71</v>
      </c>
      <c r="R126" s="68" t="s">
        <v>71</v>
      </c>
      <c r="S126" s="68" t="s">
        <v>71</v>
      </c>
      <c r="T126" s="68" t="s">
        <v>71</v>
      </c>
      <c r="U126" s="68" t="s">
        <v>71</v>
      </c>
      <c r="V126" s="68" t="s">
        <v>71</v>
      </c>
      <c r="W126" s="68" t="s">
        <v>71</v>
      </c>
      <c r="X126" s="37" t="s">
        <v>582</v>
      </c>
      <c r="Y126" s="78" t="s">
        <v>441</v>
      </c>
    </row>
    <row r="127" spans="1:25">
      <c r="B127" s="36"/>
      <c r="C127" s="36"/>
      <c r="D127" s="10" t="s">
        <v>620</v>
      </c>
      <c r="E127" s="12" t="s">
        <v>447</v>
      </c>
      <c r="F127" s="67" t="s">
        <v>1</v>
      </c>
      <c r="G127" s="68" t="s">
        <v>71</v>
      </c>
      <c r="H127" s="68" t="s">
        <v>71</v>
      </c>
      <c r="I127" s="68" t="s">
        <v>71</v>
      </c>
      <c r="J127" s="68" t="s">
        <v>71</v>
      </c>
      <c r="K127" s="68" t="s">
        <v>71</v>
      </c>
      <c r="L127" s="68" t="s">
        <v>71</v>
      </c>
      <c r="M127" s="68" t="s">
        <v>71</v>
      </c>
      <c r="N127" s="68" t="s">
        <v>71</v>
      </c>
      <c r="O127" s="68" t="s">
        <v>71</v>
      </c>
      <c r="P127" s="68" t="s">
        <v>71</v>
      </c>
      <c r="Q127" s="68" t="s">
        <v>71</v>
      </c>
      <c r="R127" s="68" t="s">
        <v>71</v>
      </c>
      <c r="S127" s="68" t="s">
        <v>71</v>
      </c>
      <c r="T127" s="68" t="s">
        <v>71</v>
      </c>
      <c r="U127" s="68" t="s">
        <v>71</v>
      </c>
      <c r="V127" s="68" t="s">
        <v>71</v>
      </c>
      <c r="W127" s="68" t="s">
        <v>71</v>
      </c>
      <c r="X127" s="37" t="s">
        <v>582</v>
      </c>
      <c r="Y127" s="78" t="s">
        <v>441</v>
      </c>
    </row>
    <row r="128" spans="1:25">
      <c r="B128" s="36"/>
      <c r="C128" s="36"/>
      <c r="D128" s="10" t="s">
        <v>621</v>
      </c>
      <c r="E128" s="38" t="s">
        <v>449</v>
      </c>
      <c r="F128" s="67" t="s">
        <v>1</v>
      </c>
      <c r="G128" s="68" t="s">
        <v>71</v>
      </c>
      <c r="H128" s="68" t="s">
        <v>71</v>
      </c>
      <c r="I128" s="68" t="s">
        <v>71</v>
      </c>
      <c r="J128" s="68" t="s">
        <v>71</v>
      </c>
      <c r="K128" s="68" t="s">
        <v>71</v>
      </c>
      <c r="L128" s="68" t="s">
        <v>71</v>
      </c>
      <c r="M128" s="68" t="s">
        <v>71</v>
      </c>
      <c r="N128" s="68" t="s">
        <v>71</v>
      </c>
      <c r="O128" s="68" t="s">
        <v>71</v>
      </c>
      <c r="P128" s="68" t="s">
        <v>71</v>
      </c>
      <c r="Q128" s="68" t="s">
        <v>71</v>
      </c>
      <c r="R128" s="68" t="s">
        <v>71</v>
      </c>
      <c r="S128" s="68" t="s">
        <v>71</v>
      </c>
      <c r="T128" s="68" t="s">
        <v>71</v>
      </c>
      <c r="U128" s="68" t="s">
        <v>71</v>
      </c>
      <c r="V128" s="68" t="s">
        <v>71</v>
      </c>
      <c r="W128" s="68" t="s">
        <v>71</v>
      </c>
      <c r="X128" s="37" t="s">
        <v>582</v>
      </c>
      <c r="Y128" s="78" t="s">
        <v>441</v>
      </c>
    </row>
    <row r="129" spans="2:25" ht="30">
      <c r="B129" s="36"/>
      <c r="C129" s="36" t="s">
        <v>622</v>
      </c>
      <c r="D129" s="10" t="s">
        <v>623</v>
      </c>
      <c r="E129" s="38" t="s">
        <v>541</v>
      </c>
      <c r="F129" s="67" t="s">
        <v>1</v>
      </c>
      <c r="G129" s="68" t="s">
        <v>71</v>
      </c>
      <c r="H129" s="68" t="s">
        <v>71</v>
      </c>
      <c r="I129" s="68" t="s">
        <v>71</v>
      </c>
      <c r="J129" s="68" t="s">
        <v>71</v>
      </c>
      <c r="K129" s="68" t="s">
        <v>71</v>
      </c>
      <c r="L129" s="68" t="s">
        <v>71</v>
      </c>
      <c r="M129" s="68" t="s">
        <v>71</v>
      </c>
      <c r="N129" s="68" t="s">
        <v>71</v>
      </c>
      <c r="O129" s="68" t="s">
        <v>71</v>
      </c>
      <c r="P129" s="68" t="s">
        <v>71</v>
      </c>
      <c r="Q129" s="68" t="s">
        <v>71</v>
      </c>
      <c r="R129" s="68" t="s">
        <v>71</v>
      </c>
      <c r="S129" s="68" t="s">
        <v>71</v>
      </c>
      <c r="T129" s="68" t="s">
        <v>71</v>
      </c>
      <c r="U129" s="68" t="s">
        <v>71</v>
      </c>
      <c r="V129" s="68" t="s">
        <v>71</v>
      </c>
      <c r="W129" s="68" t="s">
        <v>71</v>
      </c>
      <c r="X129" s="37" t="s">
        <v>582</v>
      </c>
      <c r="Y129" s="78" t="s">
        <v>441</v>
      </c>
    </row>
    <row r="130" spans="2:25">
      <c r="B130" s="36"/>
      <c r="C130" s="36"/>
      <c r="D130" s="10" t="s">
        <v>624</v>
      </c>
      <c r="E130" s="38" t="s">
        <v>543</v>
      </c>
      <c r="F130" s="67" t="s">
        <v>1</v>
      </c>
      <c r="G130" s="68" t="s">
        <v>71</v>
      </c>
      <c r="H130" s="68" t="s">
        <v>71</v>
      </c>
      <c r="I130" s="68" t="s">
        <v>71</v>
      </c>
      <c r="J130" s="68" t="s">
        <v>71</v>
      </c>
      <c r="K130" s="68" t="s">
        <v>71</v>
      </c>
      <c r="L130" s="68" t="s">
        <v>71</v>
      </c>
      <c r="M130" s="68" t="s">
        <v>71</v>
      </c>
      <c r="N130" s="68" t="s">
        <v>71</v>
      </c>
      <c r="O130" s="68" t="s">
        <v>71</v>
      </c>
      <c r="P130" s="68" t="s">
        <v>71</v>
      </c>
      <c r="Q130" s="68" t="s">
        <v>71</v>
      </c>
      <c r="R130" s="68" t="s">
        <v>71</v>
      </c>
      <c r="S130" s="68" t="s">
        <v>71</v>
      </c>
      <c r="T130" s="68" t="s">
        <v>71</v>
      </c>
      <c r="U130" s="68" t="s">
        <v>71</v>
      </c>
      <c r="V130" s="68" t="s">
        <v>71</v>
      </c>
      <c r="W130" s="68" t="s">
        <v>71</v>
      </c>
      <c r="X130" s="37" t="s">
        <v>582</v>
      </c>
      <c r="Y130" s="78" t="s">
        <v>441</v>
      </c>
    </row>
    <row r="131" spans="2:25">
      <c r="B131" s="36"/>
      <c r="C131" s="36"/>
      <c r="D131" s="10" t="s">
        <v>625</v>
      </c>
      <c r="E131" s="12" t="s">
        <v>545</v>
      </c>
      <c r="F131" s="67" t="s">
        <v>1</v>
      </c>
      <c r="G131" s="68" t="s">
        <v>71</v>
      </c>
      <c r="H131" s="68" t="s">
        <v>71</v>
      </c>
      <c r="I131" s="68" t="s">
        <v>71</v>
      </c>
      <c r="J131" s="68" t="s">
        <v>71</v>
      </c>
      <c r="K131" s="68" t="s">
        <v>71</v>
      </c>
      <c r="L131" s="68" t="s">
        <v>71</v>
      </c>
      <c r="M131" s="68" t="s">
        <v>71</v>
      </c>
      <c r="N131" s="68" t="s">
        <v>71</v>
      </c>
      <c r="O131" s="68" t="s">
        <v>71</v>
      </c>
      <c r="P131" s="68" t="s">
        <v>71</v>
      </c>
      <c r="Q131" s="68" t="s">
        <v>71</v>
      </c>
      <c r="R131" s="68" t="s">
        <v>71</v>
      </c>
      <c r="S131" s="68" t="s">
        <v>71</v>
      </c>
      <c r="T131" s="68" t="s">
        <v>71</v>
      </c>
      <c r="U131" s="68" t="s">
        <v>71</v>
      </c>
      <c r="V131" s="68" t="s">
        <v>71</v>
      </c>
      <c r="W131" s="68" t="s">
        <v>71</v>
      </c>
      <c r="X131" s="37" t="s">
        <v>582</v>
      </c>
      <c r="Y131" s="78" t="s">
        <v>441</v>
      </c>
    </row>
    <row r="132" spans="2:25">
      <c r="B132" s="36"/>
      <c r="C132" s="36"/>
      <c r="D132" s="10" t="s">
        <v>626</v>
      </c>
      <c r="E132" s="12" t="s">
        <v>460</v>
      </c>
      <c r="F132" s="67" t="s">
        <v>1</v>
      </c>
      <c r="G132" s="68" t="s">
        <v>71</v>
      </c>
      <c r="H132" s="68" t="s">
        <v>71</v>
      </c>
      <c r="I132" s="68" t="s">
        <v>71</v>
      </c>
      <c r="J132" s="68" t="s">
        <v>71</v>
      </c>
      <c r="K132" s="68" t="s">
        <v>71</v>
      </c>
      <c r="L132" s="68" t="s">
        <v>71</v>
      </c>
      <c r="M132" s="68" t="s">
        <v>71</v>
      </c>
      <c r="N132" s="68" t="s">
        <v>71</v>
      </c>
      <c r="O132" s="68" t="s">
        <v>71</v>
      </c>
      <c r="P132" s="68" t="s">
        <v>71</v>
      </c>
      <c r="Q132" s="68" t="s">
        <v>71</v>
      </c>
      <c r="R132" s="68" t="s">
        <v>71</v>
      </c>
      <c r="S132" s="68" t="s">
        <v>71</v>
      </c>
      <c r="T132" s="68" t="s">
        <v>71</v>
      </c>
      <c r="U132" s="68" t="s">
        <v>71</v>
      </c>
      <c r="V132" s="68" t="s">
        <v>71</v>
      </c>
      <c r="W132" s="68" t="s">
        <v>71</v>
      </c>
      <c r="X132" s="37" t="s">
        <v>582</v>
      </c>
      <c r="Y132" s="78" t="s">
        <v>441</v>
      </c>
    </row>
    <row r="133" spans="2:25">
      <c r="B133" s="36"/>
      <c r="C133" s="36"/>
      <c r="D133" s="10" t="s">
        <v>627</v>
      </c>
      <c r="E133" s="12" t="s">
        <v>548</v>
      </c>
      <c r="F133" s="67" t="s">
        <v>1</v>
      </c>
      <c r="G133" s="68" t="s">
        <v>71</v>
      </c>
      <c r="H133" s="68" t="s">
        <v>71</v>
      </c>
      <c r="I133" s="68" t="s">
        <v>71</v>
      </c>
      <c r="J133" s="68" t="s">
        <v>71</v>
      </c>
      <c r="K133" s="68" t="s">
        <v>71</v>
      </c>
      <c r="L133" s="68" t="s">
        <v>71</v>
      </c>
      <c r="M133" s="68" t="s">
        <v>71</v>
      </c>
      <c r="N133" s="68" t="s">
        <v>71</v>
      </c>
      <c r="O133" s="68" t="s">
        <v>71</v>
      </c>
      <c r="P133" s="68" t="s">
        <v>71</v>
      </c>
      <c r="Q133" s="68" t="s">
        <v>71</v>
      </c>
      <c r="R133" s="68" t="s">
        <v>71</v>
      </c>
      <c r="S133" s="68" t="s">
        <v>71</v>
      </c>
      <c r="T133" s="68" t="s">
        <v>71</v>
      </c>
      <c r="U133" s="68" t="s">
        <v>71</v>
      </c>
      <c r="V133" s="68" t="s">
        <v>71</v>
      </c>
      <c r="W133" s="68" t="s">
        <v>71</v>
      </c>
      <c r="X133" s="37" t="s">
        <v>582</v>
      </c>
      <c r="Y133" s="78" t="s">
        <v>441</v>
      </c>
    </row>
    <row r="134" spans="2:25">
      <c r="B134" s="36"/>
      <c r="C134" s="36"/>
      <c r="D134" s="10" t="s">
        <v>628</v>
      </c>
      <c r="E134" s="12" t="s">
        <v>550</v>
      </c>
      <c r="F134" s="67" t="s">
        <v>1</v>
      </c>
      <c r="G134" s="68" t="s">
        <v>71</v>
      </c>
      <c r="H134" s="68" t="s">
        <v>71</v>
      </c>
      <c r="I134" s="68" t="s">
        <v>71</v>
      </c>
      <c r="J134" s="68" t="s">
        <v>71</v>
      </c>
      <c r="K134" s="68" t="s">
        <v>71</v>
      </c>
      <c r="L134" s="68" t="s">
        <v>71</v>
      </c>
      <c r="M134" s="68" t="s">
        <v>71</v>
      </c>
      <c r="N134" s="68" t="s">
        <v>71</v>
      </c>
      <c r="O134" s="68" t="s">
        <v>71</v>
      </c>
      <c r="P134" s="68" t="s">
        <v>71</v>
      </c>
      <c r="Q134" s="68" t="s">
        <v>71</v>
      </c>
      <c r="R134" s="68" t="s">
        <v>71</v>
      </c>
      <c r="S134" s="68" t="s">
        <v>71</v>
      </c>
      <c r="T134" s="68" t="s">
        <v>71</v>
      </c>
      <c r="U134" s="68" t="s">
        <v>71</v>
      </c>
      <c r="V134" s="68" t="s">
        <v>71</v>
      </c>
      <c r="W134" s="68" t="s">
        <v>71</v>
      </c>
      <c r="X134" s="37" t="s">
        <v>582</v>
      </c>
      <c r="Y134" s="78" t="s">
        <v>441</v>
      </c>
    </row>
    <row r="135" spans="2:25">
      <c r="B135" s="36"/>
      <c r="C135" s="36"/>
      <c r="D135" s="10" t="s">
        <v>629</v>
      </c>
      <c r="E135" s="12" t="s">
        <v>552</v>
      </c>
      <c r="F135" s="67" t="s">
        <v>1</v>
      </c>
      <c r="G135" s="68" t="s">
        <v>71</v>
      </c>
      <c r="H135" s="68" t="s">
        <v>71</v>
      </c>
      <c r="I135" s="68" t="s">
        <v>71</v>
      </c>
      <c r="J135" s="68" t="s">
        <v>71</v>
      </c>
      <c r="K135" s="68" t="s">
        <v>71</v>
      </c>
      <c r="L135" s="68" t="s">
        <v>71</v>
      </c>
      <c r="M135" s="68" t="s">
        <v>71</v>
      </c>
      <c r="N135" s="68" t="s">
        <v>71</v>
      </c>
      <c r="O135" s="68" t="s">
        <v>71</v>
      </c>
      <c r="P135" s="68" t="s">
        <v>71</v>
      </c>
      <c r="Q135" s="68" t="s">
        <v>71</v>
      </c>
      <c r="R135" s="68" t="s">
        <v>71</v>
      </c>
      <c r="S135" s="68" t="s">
        <v>71</v>
      </c>
      <c r="T135" s="68" t="s">
        <v>71</v>
      </c>
      <c r="U135" s="68" t="s">
        <v>71</v>
      </c>
      <c r="V135" s="68" t="s">
        <v>71</v>
      </c>
      <c r="W135" s="68" t="s">
        <v>71</v>
      </c>
      <c r="X135" s="37" t="s">
        <v>582</v>
      </c>
      <c r="Y135" s="78" t="s">
        <v>441</v>
      </c>
    </row>
    <row r="136" spans="2:25">
      <c r="B136" s="36"/>
      <c r="C136" s="36"/>
      <c r="D136" s="10" t="s">
        <v>630</v>
      </c>
      <c r="E136" s="12" t="s">
        <v>456</v>
      </c>
      <c r="F136" s="67" t="s">
        <v>1</v>
      </c>
      <c r="G136" s="68" t="s">
        <v>71</v>
      </c>
      <c r="H136" s="68" t="s">
        <v>71</v>
      </c>
      <c r="I136" s="68" t="s">
        <v>71</v>
      </c>
      <c r="J136" s="68" t="s">
        <v>71</v>
      </c>
      <c r="K136" s="68" t="s">
        <v>71</v>
      </c>
      <c r="L136" s="68" t="s">
        <v>71</v>
      </c>
      <c r="M136" s="68" t="s">
        <v>71</v>
      </c>
      <c r="N136" s="68" t="s">
        <v>71</v>
      </c>
      <c r="O136" s="68" t="s">
        <v>71</v>
      </c>
      <c r="P136" s="68" t="s">
        <v>71</v>
      </c>
      <c r="Q136" s="68" t="s">
        <v>71</v>
      </c>
      <c r="R136" s="68" t="s">
        <v>71</v>
      </c>
      <c r="S136" s="68" t="s">
        <v>71</v>
      </c>
      <c r="T136" s="68" t="s">
        <v>71</v>
      </c>
      <c r="U136" s="68" t="s">
        <v>71</v>
      </c>
      <c r="V136" s="68" t="s">
        <v>71</v>
      </c>
      <c r="W136" s="68" t="s">
        <v>71</v>
      </c>
      <c r="X136" s="37" t="s">
        <v>582</v>
      </c>
      <c r="Y136" s="78" t="s">
        <v>441</v>
      </c>
    </row>
    <row r="137" spans="2:25" ht="30">
      <c r="B137" s="36"/>
      <c r="C137" s="36"/>
      <c r="D137" s="34" t="s">
        <v>631</v>
      </c>
      <c r="E137" s="12" t="s">
        <v>555</v>
      </c>
      <c r="F137" s="67" t="s">
        <v>1</v>
      </c>
      <c r="G137" s="68" t="s">
        <v>71</v>
      </c>
      <c r="H137" s="68" t="s">
        <v>71</v>
      </c>
      <c r="I137" s="68" t="s">
        <v>71</v>
      </c>
      <c r="J137" s="68" t="s">
        <v>71</v>
      </c>
      <c r="K137" s="68" t="s">
        <v>71</v>
      </c>
      <c r="L137" s="68" t="s">
        <v>71</v>
      </c>
      <c r="M137" s="68" t="s">
        <v>71</v>
      </c>
      <c r="N137" s="68" t="s">
        <v>71</v>
      </c>
      <c r="O137" s="68" t="s">
        <v>71</v>
      </c>
      <c r="P137" s="68" t="s">
        <v>71</v>
      </c>
      <c r="Q137" s="68" t="s">
        <v>71</v>
      </c>
      <c r="R137" s="68" t="s">
        <v>71</v>
      </c>
      <c r="S137" s="68" t="s">
        <v>71</v>
      </c>
      <c r="T137" s="68" t="s">
        <v>71</v>
      </c>
      <c r="U137" s="68" t="s">
        <v>71</v>
      </c>
      <c r="V137" s="68" t="s">
        <v>71</v>
      </c>
      <c r="W137" s="68" t="s">
        <v>71</v>
      </c>
      <c r="X137" s="37" t="s">
        <v>582</v>
      </c>
      <c r="Y137" s="78" t="s">
        <v>441</v>
      </c>
    </row>
    <row r="138" spans="2:25">
      <c r="B138" s="36"/>
      <c r="C138" s="36"/>
      <c r="D138" s="10" t="s">
        <v>632</v>
      </c>
      <c r="E138" s="12" t="s">
        <v>557</v>
      </c>
      <c r="F138" s="67" t="s">
        <v>1</v>
      </c>
      <c r="G138" s="68" t="s">
        <v>71</v>
      </c>
      <c r="H138" s="68" t="s">
        <v>71</v>
      </c>
      <c r="I138" s="68" t="s">
        <v>71</v>
      </c>
      <c r="J138" s="68" t="s">
        <v>71</v>
      </c>
      <c r="K138" s="68" t="s">
        <v>71</v>
      </c>
      <c r="L138" s="68" t="s">
        <v>71</v>
      </c>
      <c r="M138" s="68" t="s">
        <v>71</v>
      </c>
      <c r="N138" s="68" t="s">
        <v>71</v>
      </c>
      <c r="O138" s="68" t="s">
        <v>71</v>
      </c>
      <c r="P138" s="68" t="s">
        <v>71</v>
      </c>
      <c r="Q138" s="68" t="s">
        <v>71</v>
      </c>
      <c r="R138" s="68" t="s">
        <v>71</v>
      </c>
      <c r="S138" s="68" t="s">
        <v>71</v>
      </c>
      <c r="T138" s="68" t="s">
        <v>71</v>
      </c>
      <c r="U138" s="68" t="s">
        <v>71</v>
      </c>
      <c r="V138" s="68" t="s">
        <v>71</v>
      </c>
      <c r="W138" s="68" t="s">
        <v>71</v>
      </c>
      <c r="X138" s="37" t="s">
        <v>582</v>
      </c>
      <c r="Y138" s="78" t="s">
        <v>441</v>
      </c>
    </row>
    <row r="139" spans="2:25">
      <c r="B139" s="36"/>
      <c r="C139" s="36"/>
      <c r="D139" s="10" t="s">
        <v>633</v>
      </c>
      <c r="E139" s="12" t="s">
        <v>559</v>
      </c>
      <c r="F139" s="67" t="s">
        <v>1</v>
      </c>
      <c r="G139" s="68" t="s">
        <v>71</v>
      </c>
      <c r="H139" s="68" t="s">
        <v>71</v>
      </c>
      <c r="I139" s="68" t="s">
        <v>71</v>
      </c>
      <c r="J139" s="68" t="s">
        <v>71</v>
      </c>
      <c r="K139" s="68" t="s">
        <v>71</v>
      </c>
      <c r="L139" s="68" t="s">
        <v>71</v>
      </c>
      <c r="M139" s="68" t="s">
        <v>71</v>
      </c>
      <c r="N139" s="68" t="s">
        <v>71</v>
      </c>
      <c r="O139" s="68" t="s">
        <v>71</v>
      </c>
      <c r="P139" s="68" t="s">
        <v>71</v>
      </c>
      <c r="Q139" s="68" t="s">
        <v>71</v>
      </c>
      <c r="R139" s="68" t="s">
        <v>71</v>
      </c>
      <c r="S139" s="68" t="s">
        <v>71</v>
      </c>
      <c r="T139" s="68" t="s">
        <v>71</v>
      </c>
      <c r="U139" s="68" t="s">
        <v>71</v>
      </c>
      <c r="V139" s="68" t="s">
        <v>71</v>
      </c>
      <c r="W139" s="68" t="s">
        <v>71</v>
      </c>
      <c r="X139" s="37" t="s">
        <v>582</v>
      </c>
      <c r="Y139" s="78" t="s">
        <v>441</v>
      </c>
    </row>
    <row r="140" spans="2:25">
      <c r="B140" s="36"/>
      <c r="C140" s="36"/>
      <c r="D140" s="10" t="s">
        <v>634</v>
      </c>
      <c r="E140" s="12" t="s">
        <v>561</v>
      </c>
      <c r="F140" s="67" t="s">
        <v>1</v>
      </c>
      <c r="G140" s="68" t="s">
        <v>71</v>
      </c>
      <c r="H140" s="68" t="s">
        <v>71</v>
      </c>
      <c r="I140" s="68" t="s">
        <v>71</v>
      </c>
      <c r="J140" s="68" t="s">
        <v>71</v>
      </c>
      <c r="K140" s="68" t="s">
        <v>71</v>
      </c>
      <c r="L140" s="68" t="s">
        <v>71</v>
      </c>
      <c r="M140" s="68" t="s">
        <v>71</v>
      </c>
      <c r="N140" s="68" t="s">
        <v>71</v>
      </c>
      <c r="O140" s="68" t="s">
        <v>71</v>
      </c>
      <c r="P140" s="68" t="s">
        <v>71</v>
      </c>
      <c r="Q140" s="68" t="s">
        <v>71</v>
      </c>
      <c r="R140" s="68" t="s">
        <v>71</v>
      </c>
      <c r="S140" s="68" t="s">
        <v>71</v>
      </c>
      <c r="T140" s="68" t="s">
        <v>71</v>
      </c>
      <c r="U140" s="68" t="s">
        <v>71</v>
      </c>
      <c r="V140" s="68" t="s">
        <v>71</v>
      </c>
      <c r="W140" s="68" t="s">
        <v>71</v>
      </c>
      <c r="X140" s="37" t="s">
        <v>582</v>
      </c>
      <c r="Y140" s="78" t="s">
        <v>441</v>
      </c>
    </row>
    <row r="141" spans="2:25">
      <c r="B141" s="36"/>
      <c r="C141" s="36"/>
      <c r="D141" s="10" t="s">
        <v>635</v>
      </c>
      <c r="E141" s="12" t="s">
        <v>563</v>
      </c>
      <c r="F141" s="67" t="s">
        <v>1</v>
      </c>
      <c r="G141" s="68" t="s">
        <v>71</v>
      </c>
      <c r="H141" s="68" t="s">
        <v>71</v>
      </c>
      <c r="I141" s="68" t="s">
        <v>71</v>
      </c>
      <c r="J141" s="68" t="s">
        <v>71</v>
      </c>
      <c r="K141" s="68" t="s">
        <v>71</v>
      </c>
      <c r="L141" s="68" t="s">
        <v>71</v>
      </c>
      <c r="M141" s="68" t="s">
        <v>71</v>
      </c>
      <c r="N141" s="68" t="s">
        <v>71</v>
      </c>
      <c r="O141" s="68" t="s">
        <v>71</v>
      </c>
      <c r="P141" s="68" t="s">
        <v>71</v>
      </c>
      <c r="Q141" s="68" t="s">
        <v>71</v>
      </c>
      <c r="R141" s="68" t="s">
        <v>71</v>
      </c>
      <c r="S141" s="68" t="s">
        <v>71</v>
      </c>
      <c r="T141" s="68" t="s">
        <v>71</v>
      </c>
      <c r="U141" s="68" t="s">
        <v>71</v>
      </c>
      <c r="V141" s="68" t="s">
        <v>71</v>
      </c>
      <c r="W141" s="68" t="s">
        <v>71</v>
      </c>
      <c r="X141" s="37" t="s">
        <v>582</v>
      </c>
      <c r="Y141" s="78" t="s">
        <v>441</v>
      </c>
    </row>
    <row r="142" spans="2:25">
      <c r="B142" s="36"/>
      <c r="C142" s="36"/>
      <c r="D142" s="10" t="s">
        <v>636</v>
      </c>
      <c r="E142" s="12" t="s">
        <v>565</v>
      </c>
      <c r="F142" s="67" t="s">
        <v>1</v>
      </c>
      <c r="G142" s="68" t="s">
        <v>71</v>
      </c>
      <c r="H142" s="68" t="s">
        <v>71</v>
      </c>
      <c r="I142" s="68" t="s">
        <v>71</v>
      </c>
      <c r="J142" s="68" t="s">
        <v>71</v>
      </c>
      <c r="K142" s="68" t="s">
        <v>71</v>
      </c>
      <c r="L142" s="68" t="s">
        <v>71</v>
      </c>
      <c r="M142" s="68" t="s">
        <v>71</v>
      </c>
      <c r="N142" s="68" t="s">
        <v>71</v>
      </c>
      <c r="O142" s="68" t="s">
        <v>71</v>
      </c>
      <c r="P142" s="68" t="s">
        <v>71</v>
      </c>
      <c r="Q142" s="68" t="s">
        <v>71</v>
      </c>
      <c r="R142" s="68" t="s">
        <v>71</v>
      </c>
      <c r="S142" s="68" t="s">
        <v>71</v>
      </c>
      <c r="T142" s="68" t="s">
        <v>71</v>
      </c>
      <c r="U142" s="68" t="s">
        <v>71</v>
      </c>
      <c r="V142" s="68" t="s">
        <v>71</v>
      </c>
      <c r="W142" s="68" t="s">
        <v>71</v>
      </c>
      <c r="X142" s="37" t="s">
        <v>582</v>
      </c>
      <c r="Y142" s="78" t="s">
        <v>441</v>
      </c>
    </row>
    <row r="143" spans="2:25">
      <c r="B143" s="36"/>
      <c r="C143" s="36"/>
      <c r="D143" s="10" t="s">
        <v>637</v>
      </c>
      <c r="E143" s="12" t="s">
        <v>466</v>
      </c>
      <c r="F143" s="67" t="s">
        <v>1</v>
      </c>
      <c r="G143" s="68" t="s">
        <v>71</v>
      </c>
      <c r="H143" s="68" t="s">
        <v>71</v>
      </c>
      <c r="I143" s="68" t="s">
        <v>71</v>
      </c>
      <c r="J143" s="68" t="s">
        <v>71</v>
      </c>
      <c r="K143" s="68" t="s">
        <v>71</v>
      </c>
      <c r="L143" s="68" t="s">
        <v>71</v>
      </c>
      <c r="M143" s="68" t="s">
        <v>71</v>
      </c>
      <c r="N143" s="68" t="s">
        <v>71</v>
      </c>
      <c r="O143" s="68" t="s">
        <v>71</v>
      </c>
      <c r="P143" s="68" t="s">
        <v>71</v>
      </c>
      <c r="Q143" s="68" t="s">
        <v>71</v>
      </c>
      <c r="R143" s="68" t="s">
        <v>71</v>
      </c>
      <c r="S143" s="68" t="s">
        <v>71</v>
      </c>
      <c r="T143" s="68" t="s">
        <v>71</v>
      </c>
      <c r="U143" s="68" t="s">
        <v>71</v>
      </c>
      <c r="V143" s="68" t="s">
        <v>71</v>
      </c>
      <c r="W143" s="68" t="s">
        <v>71</v>
      </c>
      <c r="X143" s="37" t="s">
        <v>582</v>
      </c>
      <c r="Y143" s="78" t="s">
        <v>441</v>
      </c>
    </row>
    <row r="144" spans="2:25">
      <c r="B144" s="36"/>
      <c r="C144" s="36" t="s">
        <v>638</v>
      </c>
      <c r="D144" s="10" t="s">
        <v>639</v>
      </c>
      <c r="E144" s="10" t="s">
        <v>469</v>
      </c>
      <c r="F144" s="67" t="s">
        <v>1</v>
      </c>
      <c r="G144" s="68" t="s">
        <v>71</v>
      </c>
      <c r="H144" s="68" t="s">
        <v>71</v>
      </c>
      <c r="I144" s="68" t="s">
        <v>71</v>
      </c>
      <c r="J144" s="68" t="s">
        <v>71</v>
      </c>
      <c r="K144" s="68" t="s">
        <v>71</v>
      </c>
      <c r="L144" s="68" t="s">
        <v>71</v>
      </c>
      <c r="M144" s="68" t="s">
        <v>71</v>
      </c>
      <c r="N144" s="68" t="s">
        <v>71</v>
      </c>
      <c r="O144" s="68" t="s">
        <v>71</v>
      </c>
      <c r="P144" s="68" t="s">
        <v>71</v>
      </c>
      <c r="Q144" s="68" t="s">
        <v>71</v>
      </c>
      <c r="R144" s="68" t="s">
        <v>71</v>
      </c>
      <c r="S144" s="68" t="s">
        <v>71</v>
      </c>
      <c r="T144" s="68" t="s">
        <v>71</v>
      </c>
      <c r="U144" s="68" t="s">
        <v>71</v>
      </c>
      <c r="V144" s="68" t="s">
        <v>71</v>
      </c>
      <c r="W144" s="68" t="s">
        <v>71</v>
      </c>
      <c r="X144" s="37" t="s">
        <v>582</v>
      </c>
      <c r="Y144" s="78" t="s">
        <v>441</v>
      </c>
    </row>
    <row r="145" spans="2:25">
      <c r="B145" s="36"/>
      <c r="C145" s="36" t="s">
        <v>640</v>
      </c>
      <c r="D145" s="10" t="s">
        <v>641</v>
      </c>
      <c r="E145" s="36" t="s">
        <v>472</v>
      </c>
      <c r="F145" s="67" t="s">
        <v>1</v>
      </c>
      <c r="G145" s="68" t="s">
        <v>71</v>
      </c>
      <c r="H145" s="68" t="s">
        <v>71</v>
      </c>
      <c r="I145" s="68" t="s">
        <v>71</v>
      </c>
      <c r="J145" s="68" t="s">
        <v>71</v>
      </c>
      <c r="K145" s="68" t="s">
        <v>71</v>
      </c>
      <c r="L145" s="68" t="s">
        <v>71</v>
      </c>
      <c r="M145" s="68" t="s">
        <v>71</v>
      </c>
      <c r="N145" s="68" t="s">
        <v>71</v>
      </c>
      <c r="O145" s="68" t="s">
        <v>71</v>
      </c>
      <c r="P145" s="68" t="s">
        <v>71</v>
      </c>
      <c r="Q145" s="68" t="s">
        <v>71</v>
      </c>
      <c r="R145" s="68" t="s">
        <v>71</v>
      </c>
      <c r="S145" s="68" t="s">
        <v>71</v>
      </c>
      <c r="T145" s="68" t="s">
        <v>71</v>
      </c>
      <c r="U145" s="68" t="s">
        <v>71</v>
      </c>
      <c r="V145" s="68" t="s">
        <v>71</v>
      </c>
      <c r="W145" s="68" t="s">
        <v>71</v>
      </c>
      <c r="X145" s="37" t="s">
        <v>582</v>
      </c>
      <c r="Y145" s="78" t="s">
        <v>441</v>
      </c>
    </row>
    <row r="146" spans="2:25">
      <c r="B146" s="36"/>
      <c r="C146" s="36" t="s">
        <v>642</v>
      </c>
      <c r="D146" s="10" t="s">
        <v>643</v>
      </c>
      <c r="E146" s="10" t="s">
        <v>431</v>
      </c>
      <c r="F146" s="67" t="s">
        <v>1</v>
      </c>
      <c r="G146" s="68" t="s">
        <v>71</v>
      </c>
      <c r="H146" s="68" t="s">
        <v>71</v>
      </c>
      <c r="I146" s="68" t="s">
        <v>71</v>
      </c>
      <c r="J146" s="68" t="s">
        <v>71</v>
      </c>
      <c r="K146" s="68" t="s">
        <v>71</v>
      </c>
      <c r="L146" s="68" t="s">
        <v>71</v>
      </c>
      <c r="M146" s="68" t="s">
        <v>71</v>
      </c>
      <c r="N146" s="68" t="s">
        <v>71</v>
      </c>
      <c r="O146" s="68" t="s">
        <v>71</v>
      </c>
      <c r="P146" s="68" t="s">
        <v>71</v>
      </c>
      <c r="Q146" s="68" t="s">
        <v>71</v>
      </c>
      <c r="R146" s="68" t="s">
        <v>71</v>
      </c>
      <c r="S146" s="68" t="s">
        <v>71</v>
      </c>
      <c r="T146" s="68" t="s">
        <v>71</v>
      </c>
      <c r="U146" s="68" t="s">
        <v>71</v>
      </c>
      <c r="V146" s="68" t="s">
        <v>71</v>
      </c>
      <c r="W146" s="68" t="s">
        <v>71</v>
      </c>
      <c r="X146" s="37" t="s">
        <v>582</v>
      </c>
      <c r="Y146" s="78" t="s">
        <v>441</v>
      </c>
    </row>
    <row r="147" spans="2:25">
      <c r="B147" s="36"/>
      <c r="C147" s="36" t="s">
        <v>644</v>
      </c>
      <c r="D147" s="10" t="s">
        <v>645</v>
      </c>
      <c r="E147" s="10" t="s">
        <v>477</v>
      </c>
      <c r="F147" s="67" t="s">
        <v>1</v>
      </c>
      <c r="G147" s="68" t="s">
        <v>71</v>
      </c>
      <c r="H147" s="68" t="s">
        <v>71</v>
      </c>
      <c r="I147" s="68" t="s">
        <v>71</v>
      </c>
      <c r="J147" s="68" t="s">
        <v>71</v>
      </c>
      <c r="K147" s="68" t="s">
        <v>71</v>
      </c>
      <c r="L147" s="68" t="s">
        <v>71</v>
      </c>
      <c r="M147" s="68" t="s">
        <v>71</v>
      </c>
      <c r="N147" s="68" t="s">
        <v>71</v>
      </c>
      <c r="O147" s="68" t="s">
        <v>71</v>
      </c>
      <c r="P147" s="68" t="s">
        <v>71</v>
      </c>
      <c r="Q147" s="68" t="s">
        <v>71</v>
      </c>
      <c r="R147" s="68" t="s">
        <v>71</v>
      </c>
      <c r="S147" s="68" t="s">
        <v>71</v>
      </c>
      <c r="T147" s="68" t="s">
        <v>71</v>
      </c>
      <c r="U147" s="68" t="s">
        <v>71</v>
      </c>
      <c r="V147" s="68" t="s">
        <v>71</v>
      </c>
      <c r="W147" s="68" t="s">
        <v>71</v>
      </c>
      <c r="X147" s="37" t="s">
        <v>582</v>
      </c>
      <c r="Y147" s="78" t="s">
        <v>441</v>
      </c>
    </row>
    <row r="148" spans="2:25">
      <c r="B148" s="36"/>
      <c r="C148" s="36" t="s">
        <v>646</v>
      </c>
      <c r="D148" s="10" t="s">
        <v>647</v>
      </c>
      <c r="E148" s="10" t="s">
        <v>480</v>
      </c>
      <c r="F148" s="67" t="s">
        <v>1</v>
      </c>
      <c r="G148" s="68" t="s">
        <v>71</v>
      </c>
      <c r="H148" s="68" t="s">
        <v>71</v>
      </c>
      <c r="I148" s="68" t="s">
        <v>71</v>
      </c>
      <c r="J148" s="68" t="s">
        <v>71</v>
      </c>
      <c r="K148" s="68" t="s">
        <v>71</v>
      </c>
      <c r="L148" s="68" t="s">
        <v>71</v>
      </c>
      <c r="M148" s="68" t="s">
        <v>71</v>
      </c>
      <c r="N148" s="68" t="s">
        <v>71</v>
      </c>
      <c r="O148" s="68" t="s">
        <v>71</v>
      </c>
      <c r="P148" s="68" t="s">
        <v>71</v>
      </c>
      <c r="Q148" s="68" t="s">
        <v>71</v>
      </c>
      <c r="R148" s="68" t="s">
        <v>71</v>
      </c>
      <c r="S148" s="68" t="s">
        <v>71</v>
      </c>
      <c r="T148" s="68" t="s">
        <v>71</v>
      </c>
      <c r="U148" s="68" t="s">
        <v>71</v>
      </c>
      <c r="V148" s="68" t="s">
        <v>71</v>
      </c>
      <c r="W148" s="68" t="s">
        <v>71</v>
      </c>
      <c r="X148" s="37" t="s">
        <v>582</v>
      </c>
      <c r="Y148" s="78" t="s">
        <v>441</v>
      </c>
    </row>
    <row r="149" spans="2:25">
      <c r="B149" s="36"/>
      <c r="C149" s="36" t="s">
        <v>648</v>
      </c>
      <c r="D149" s="10" t="s">
        <v>649</v>
      </c>
      <c r="E149" s="10" t="s">
        <v>483</v>
      </c>
      <c r="F149" s="67" t="s">
        <v>1</v>
      </c>
      <c r="G149" s="68" t="s">
        <v>71</v>
      </c>
      <c r="H149" s="68" t="s">
        <v>71</v>
      </c>
      <c r="I149" s="68" t="s">
        <v>71</v>
      </c>
      <c r="J149" s="68" t="s">
        <v>71</v>
      </c>
      <c r="K149" s="68" t="s">
        <v>71</v>
      </c>
      <c r="L149" s="68" t="s">
        <v>71</v>
      </c>
      <c r="M149" s="68" t="s">
        <v>71</v>
      </c>
      <c r="N149" s="68" t="s">
        <v>71</v>
      </c>
      <c r="O149" s="68" t="s">
        <v>71</v>
      </c>
      <c r="P149" s="68" t="s">
        <v>71</v>
      </c>
      <c r="Q149" s="68" t="s">
        <v>71</v>
      </c>
      <c r="R149" s="68" t="s">
        <v>71</v>
      </c>
      <c r="S149" s="68" t="s">
        <v>71</v>
      </c>
      <c r="T149" s="68" t="s">
        <v>71</v>
      </c>
      <c r="U149" s="68" t="s">
        <v>71</v>
      </c>
      <c r="V149" s="68" t="s">
        <v>71</v>
      </c>
      <c r="W149" s="68" t="s">
        <v>71</v>
      </c>
      <c r="X149" s="37" t="s">
        <v>582</v>
      </c>
      <c r="Y149" s="78" t="s">
        <v>441</v>
      </c>
    </row>
  </sheetData>
  <dataValidations count="1">
    <dataValidation type="custom" operator="greaterThanOrEqual" allowBlank="1" showInputMessage="1" showErrorMessage="1" error="This cell only accepts a number of &quot;NA&quot;_x000a_" sqref="G8:W149" xr:uid="{00000000-0002-0000-0700-000000000000}">
      <formula1>OR(AND(ISNUMBER(G8), G8&gt;=0), G8 ="NA")</formula1>
    </dataValidation>
  </dataValidations>
  <pageMargins left="0.7" right="0.7" top="0.75" bottom="0.75" header="0.3" footer="0.3"/>
  <pageSetup paperSize="5" scale="3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'Quarterly Submission Guide'!$C$1:$D$1</xm:f>
          </x14:formula1>
          <xm:sqref>F8:F149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N59"/>
  <sheetViews>
    <sheetView view="pageBreakPreview" zoomScale="60" zoomScaleNormal="55" zoomScalePageLayoutView="10" workbookViewId="0">
      <selection activeCell="F43" sqref="F43"/>
    </sheetView>
  </sheetViews>
  <sheetFormatPr defaultColWidth="9.140625" defaultRowHeight="15" outlineLevelCol="1"/>
  <cols>
    <col min="1" max="1" width="5.5703125" style="8" customWidth="1"/>
    <col min="2" max="2" width="34.140625" style="8" customWidth="1"/>
    <col min="3" max="3" width="37.140625" style="1" customWidth="1"/>
    <col min="4" max="4" width="12.5703125" style="8" customWidth="1"/>
    <col min="5" max="5" width="90.7109375" style="8" bestFit="1" customWidth="1"/>
    <col min="6" max="6" width="45.85546875" style="8" customWidth="1"/>
    <col min="7" max="7" width="9.42578125" style="8" customWidth="1"/>
    <col min="8" max="8" width="11.28515625" style="8" bestFit="1" customWidth="1"/>
    <col min="9" max="10" width="10.42578125" style="8" bestFit="1" customWidth="1"/>
    <col min="11" max="11" width="9.42578125" style="8" customWidth="1"/>
    <col min="12" max="12" width="11.28515625" style="8" bestFit="1" customWidth="1"/>
    <col min="13" max="14" width="10.42578125" style="8" bestFit="1" customWidth="1"/>
    <col min="15" max="15" width="9.42578125" style="8" customWidth="1"/>
    <col min="16" max="16" width="11.28515625" style="8" bestFit="1" customWidth="1"/>
    <col min="17" max="18" width="10.42578125" style="8" bestFit="1" customWidth="1"/>
    <col min="19" max="19" width="9.42578125" style="8" customWidth="1"/>
    <col min="20" max="20" width="11.28515625" style="8" bestFit="1" customWidth="1"/>
    <col min="21" max="22" width="10.42578125" style="8" bestFit="1" customWidth="1"/>
    <col min="23" max="23" width="9.42578125" style="8" bestFit="1" customWidth="1"/>
    <col min="24" max="24" width="11.28515625" style="8" bestFit="1" customWidth="1"/>
    <col min="25" max="26" width="10.42578125" style="8" bestFit="1" customWidth="1"/>
    <col min="27" max="27" width="9.42578125" style="8" customWidth="1"/>
    <col min="28" max="28" width="11.28515625" style="8" customWidth="1"/>
    <col min="29" max="30" width="10.42578125" style="8" customWidth="1"/>
    <col min="31" max="31" width="9.42578125" style="8" customWidth="1"/>
    <col min="32" max="32" width="11.28515625" style="8" customWidth="1"/>
    <col min="33" max="34" width="10.42578125" style="8" customWidth="1"/>
    <col min="35" max="35" width="9.42578125" style="8" customWidth="1" outlineLevel="1"/>
    <col min="36" max="36" width="11.28515625" style="8" customWidth="1" outlineLevel="1"/>
    <col min="37" max="38" width="10.42578125" style="8" customWidth="1" outlineLevel="1"/>
    <col min="39" max="39" width="21.5703125" style="1" customWidth="1"/>
    <col min="40" max="40" width="93.7109375" style="8" customWidth="1"/>
    <col min="41" max="16384" width="9.140625" style="8"/>
  </cols>
  <sheetData>
    <row r="1" spans="1:40" ht="15.75" thickBot="1"/>
    <row r="2" spans="1:40">
      <c r="B2" s="14" t="s">
        <v>48</v>
      </c>
      <c r="C2" s="17" t="str">
        <f>IF('Quarterly Submission Guide'!$D$20 = "", "",'Quarterly Submission Guide'!$D$20)</f>
        <v>Bear Valley Electric Service, Inc.</v>
      </c>
      <c r="D2" s="44" t="s">
        <v>55</v>
      </c>
    </row>
    <row r="3" spans="1:40">
      <c r="B3" s="15" t="s">
        <v>56</v>
      </c>
      <c r="C3" s="13">
        <v>7.2</v>
      </c>
      <c r="D3" s="53" t="s">
        <v>57</v>
      </c>
    </row>
    <row r="4" spans="1:40" ht="15.75" thickBot="1">
      <c r="B4" s="16" t="s">
        <v>54</v>
      </c>
      <c r="C4" s="28">
        <v>44580</v>
      </c>
      <c r="D4" s="8" t="s">
        <v>650</v>
      </c>
    </row>
    <row r="5" spans="1:40">
      <c r="G5" s="40" t="s">
        <v>651</v>
      </c>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1" t="s">
        <v>652</v>
      </c>
      <c r="AJ5" s="41"/>
      <c r="AK5" s="41"/>
      <c r="AL5" s="41"/>
    </row>
    <row r="6" spans="1:40" ht="18" customHeight="1">
      <c r="B6" s="3" t="s">
        <v>653</v>
      </c>
      <c r="D6" s="2"/>
      <c r="E6" s="2"/>
      <c r="F6" s="2"/>
      <c r="G6" s="2" t="s">
        <v>654</v>
      </c>
      <c r="H6" s="2" t="s">
        <v>655</v>
      </c>
      <c r="I6" s="2" t="s">
        <v>656</v>
      </c>
      <c r="J6" s="2" t="s">
        <v>657</v>
      </c>
      <c r="K6" s="2" t="s">
        <v>654</v>
      </c>
      <c r="L6" s="2" t="s">
        <v>655</v>
      </c>
      <c r="M6" s="2" t="s">
        <v>656</v>
      </c>
      <c r="N6" s="2" t="s">
        <v>657</v>
      </c>
      <c r="O6" s="2" t="s">
        <v>654</v>
      </c>
      <c r="P6" s="2" t="s">
        <v>655</v>
      </c>
      <c r="Q6" s="2" t="s">
        <v>656</v>
      </c>
      <c r="R6" s="2" t="s">
        <v>657</v>
      </c>
      <c r="S6" s="2" t="s">
        <v>654</v>
      </c>
      <c r="T6" s="2" t="s">
        <v>655</v>
      </c>
      <c r="U6" s="2" t="s">
        <v>656</v>
      </c>
      <c r="V6" s="2" t="s">
        <v>657</v>
      </c>
      <c r="W6" s="2" t="s">
        <v>654</v>
      </c>
      <c r="X6" s="2" t="s">
        <v>655</v>
      </c>
      <c r="Y6" s="2" t="s">
        <v>656</v>
      </c>
      <c r="Z6" s="2" t="s">
        <v>657</v>
      </c>
      <c r="AA6" s="2" t="s">
        <v>654</v>
      </c>
      <c r="AB6" s="2" t="s">
        <v>655</v>
      </c>
      <c r="AC6" s="2" t="s">
        <v>656</v>
      </c>
      <c r="AD6" s="2" t="s">
        <v>657</v>
      </c>
      <c r="AE6" s="2" t="s">
        <v>654</v>
      </c>
      <c r="AF6" s="2" t="s">
        <v>655</v>
      </c>
      <c r="AG6" s="2" t="s">
        <v>656</v>
      </c>
      <c r="AH6" s="2" t="s">
        <v>657</v>
      </c>
      <c r="AI6" s="2" t="s">
        <v>654</v>
      </c>
      <c r="AJ6" s="2" t="s">
        <v>655</v>
      </c>
      <c r="AK6" s="2" t="s">
        <v>656</v>
      </c>
      <c r="AL6" s="2" t="s">
        <v>657</v>
      </c>
      <c r="AM6" s="7"/>
      <c r="AN6" s="2"/>
    </row>
    <row r="7" spans="1:40">
      <c r="C7" s="5" t="s">
        <v>60</v>
      </c>
      <c r="D7" s="6" t="s">
        <v>61</v>
      </c>
      <c r="E7" s="6" t="s">
        <v>658</v>
      </c>
      <c r="F7" s="6" t="s">
        <v>659</v>
      </c>
      <c r="G7" s="6">
        <v>2015</v>
      </c>
      <c r="H7" s="6">
        <v>2015</v>
      </c>
      <c r="I7" s="6">
        <v>2015</v>
      </c>
      <c r="J7" s="6">
        <v>2015</v>
      </c>
      <c r="K7" s="6">
        <v>2016</v>
      </c>
      <c r="L7" s="6">
        <v>2016</v>
      </c>
      <c r="M7" s="6">
        <v>2016</v>
      </c>
      <c r="N7" s="6">
        <v>2016</v>
      </c>
      <c r="O7" s="6">
        <v>2017</v>
      </c>
      <c r="P7" s="6">
        <v>2017</v>
      </c>
      <c r="Q7" s="6">
        <v>2017</v>
      </c>
      <c r="R7" s="6">
        <v>2017</v>
      </c>
      <c r="S7" s="6">
        <v>2018</v>
      </c>
      <c r="T7" s="6">
        <v>2018</v>
      </c>
      <c r="U7" s="6">
        <v>2018</v>
      </c>
      <c r="V7" s="6">
        <v>2018</v>
      </c>
      <c r="W7" s="6">
        <v>2019</v>
      </c>
      <c r="X7" s="6">
        <v>2019</v>
      </c>
      <c r="Y7" s="6">
        <v>2019</v>
      </c>
      <c r="Z7" s="6">
        <v>2019</v>
      </c>
      <c r="AA7" s="6">
        <v>2020</v>
      </c>
      <c r="AB7" s="6">
        <v>2020</v>
      </c>
      <c r="AC7" s="6">
        <v>2020</v>
      </c>
      <c r="AD7" s="6">
        <v>2020</v>
      </c>
      <c r="AE7" s="6">
        <v>2021</v>
      </c>
      <c r="AF7" s="6">
        <v>2021</v>
      </c>
      <c r="AG7" s="6">
        <v>2021</v>
      </c>
      <c r="AH7" s="6">
        <v>2021</v>
      </c>
      <c r="AI7" s="6">
        <v>2022</v>
      </c>
      <c r="AJ7" s="6">
        <v>2022</v>
      </c>
      <c r="AK7" s="6">
        <v>2022</v>
      </c>
      <c r="AL7" s="6">
        <v>2022</v>
      </c>
      <c r="AM7" s="5" t="s">
        <v>63</v>
      </c>
      <c r="AN7" s="6" t="s">
        <v>64</v>
      </c>
    </row>
    <row r="8" spans="1:40">
      <c r="A8" s="8" t="s">
        <v>404</v>
      </c>
      <c r="B8" s="8" t="s">
        <v>579</v>
      </c>
      <c r="C8" s="36" t="s">
        <v>406</v>
      </c>
      <c r="D8" s="36" t="s">
        <v>66</v>
      </c>
      <c r="E8" s="12" t="s">
        <v>407</v>
      </c>
      <c r="F8" s="67" t="s">
        <v>0</v>
      </c>
      <c r="G8" s="66" t="s">
        <v>71</v>
      </c>
      <c r="H8" s="66" t="s">
        <v>71</v>
      </c>
      <c r="I8" s="66" t="s">
        <v>71</v>
      </c>
      <c r="J8" s="66" t="s">
        <v>71</v>
      </c>
      <c r="K8" s="66" t="s">
        <v>71</v>
      </c>
      <c r="L8" s="66" t="s">
        <v>71</v>
      </c>
      <c r="M8" s="66">
        <v>0</v>
      </c>
      <c r="N8" s="66">
        <v>0</v>
      </c>
      <c r="O8" s="66" t="s">
        <v>71</v>
      </c>
      <c r="P8" s="66" t="s">
        <v>71</v>
      </c>
      <c r="Q8" s="66">
        <v>0</v>
      </c>
      <c r="R8" s="66">
        <v>0</v>
      </c>
      <c r="S8" s="66" t="s">
        <v>71</v>
      </c>
      <c r="T8" s="66" t="s">
        <v>71</v>
      </c>
      <c r="U8" s="66">
        <v>0</v>
      </c>
      <c r="V8" s="66">
        <v>0</v>
      </c>
      <c r="W8" s="66" t="s">
        <v>71</v>
      </c>
      <c r="X8" s="66" t="s">
        <v>71</v>
      </c>
      <c r="Y8" s="66">
        <v>0</v>
      </c>
      <c r="Z8" s="66">
        <v>0</v>
      </c>
      <c r="AA8" s="69" t="s">
        <v>71</v>
      </c>
      <c r="AB8" s="69" t="s">
        <v>71</v>
      </c>
      <c r="AC8" s="69">
        <v>0</v>
      </c>
      <c r="AD8" s="69">
        <v>0</v>
      </c>
      <c r="AE8" s="69" t="s">
        <v>71</v>
      </c>
      <c r="AF8" s="69" t="s">
        <v>71</v>
      </c>
      <c r="AG8" s="69">
        <v>0</v>
      </c>
      <c r="AH8" s="69">
        <v>0</v>
      </c>
      <c r="AI8" s="69" t="s">
        <v>71</v>
      </c>
      <c r="AJ8" s="69" t="s">
        <v>71</v>
      </c>
      <c r="AK8" s="69">
        <v>0</v>
      </c>
      <c r="AL8" s="69">
        <v>0</v>
      </c>
      <c r="AM8" s="37" t="s">
        <v>582</v>
      </c>
      <c r="AN8" s="77" t="s">
        <v>660</v>
      </c>
    </row>
    <row r="9" spans="1:40">
      <c r="B9" s="36"/>
      <c r="C9" s="36"/>
      <c r="D9" s="10" t="s">
        <v>69</v>
      </c>
      <c r="E9" s="12" t="s">
        <v>410</v>
      </c>
      <c r="F9" s="67" t="s">
        <v>0</v>
      </c>
      <c r="G9" s="68" t="s">
        <v>71</v>
      </c>
      <c r="H9" s="68" t="s">
        <v>71</v>
      </c>
      <c r="I9" s="68" t="s">
        <v>71</v>
      </c>
      <c r="J9" s="68" t="s">
        <v>71</v>
      </c>
      <c r="K9" s="68" t="s">
        <v>71</v>
      </c>
      <c r="L9" s="68" t="s">
        <v>71</v>
      </c>
      <c r="M9" s="68">
        <v>0</v>
      </c>
      <c r="N9" s="68">
        <v>0</v>
      </c>
      <c r="O9" s="68" t="s">
        <v>71</v>
      </c>
      <c r="P9" s="68" t="s">
        <v>71</v>
      </c>
      <c r="Q9" s="68">
        <v>0</v>
      </c>
      <c r="R9" s="68">
        <v>0</v>
      </c>
      <c r="S9" s="68" t="s">
        <v>71</v>
      </c>
      <c r="T9" s="68" t="s">
        <v>71</v>
      </c>
      <c r="U9" s="68">
        <v>0</v>
      </c>
      <c r="V9" s="68">
        <v>0</v>
      </c>
      <c r="W9" s="68" t="s">
        <v>71</v>
      </c>
      <c r="X9" s="68" t="s">
        <v>71</v>
      </c>
      <c r="Y9" s="68">
        <v>0</v>
      </c>
      <c r="Z9" s="68">
        <v>0</v>
      </c>
      <c r="AA9" s="70" t="s">
        <v>71</v>
      </c>
      <c r="AB9" s="70" t="s">
        <v>71</v>
      </c>
      <c r="AC9" s="70">
        <v>0</v>
      </c>
      <c r="AD9" s="70">
        <v>0</v>
      </c>
      <c r="AE9" s="70" t="s">
        <v>71</v>
      </c>
      <c r="AF9" s="70" t="s">
        <v>71</v>
      </c>
      <c r="AG9" s="70">
        <v>0</v>
      </c>
      <c r="AH9" s="70">
        <v>0</v>
      </c>
      <c r="AI9" s="70" t="s">
        <v>71</v>
      </c>
      <c r="AJ9" s="70" t="s">
        <v>71</v>
      </c>
      <c r="AK9" s="70">
        <v>0</v>
      </c>
      <c r="AL9" s="70">
        <v>0</v>
      </c>
      <c r="AM9" s="37" t="s">
        <v>582</v>
      </c>
      <c r="AN9" s="78" t="s">
        <v>660</v>
      </c>
    </row>
    <row r="10" spans="1:40">
      <c r="B10" s="36"/>
      <c r="C10" s="36"/>
      <c r="D10" s="10" t="s">
        <v>73</v>
      </c>
      <c r="E10" s="12" t="s">
        <v>411</v>
      </c>
      <c r="F10" s="67" t="s">
        <v>0</v>
      </c>
      <c r="G10" s="68" t="s">
        <v>71</v>
      </c>
      <c r="H10" s="68" t="s">
        <v>71</v>
      </c>
      <c r="I10" s="68" t="s">
        <v>71</v>
      </c>
      <c r="J10" s="68" t="s">
        <v>71</v>
      </c>
      <c r="K10" s="68" t="s">
        <v>71</v>
      </c>
      <c r="L10" s="68" t="s">
        <v>71</v>
      </c>
      <c r="M10" s="68">
        <v>0</v>
      </c>
      <c r="N10" s="68">
        <v>0</v>
      </c>
      <c r="O10" s="68" t="s">
        <v>71</v>
      </c>
      <c r="P10" s="68" t="s">
        <v>71</v>
      </c>
      <c r="Q10" s="68">
        <v>0</v>
      </c>
      <c r="R10" s="68">
        <v>0</v>
      </c>
      <c r="S10" s="68" t="s">
        <v>71</v>
      </c>
      <c r="T10" s="68" t="s">
        <v>71</v>
      </c>
      <c r="U10" s="68">
        <v>0</v>
      </c>
      <c r="V10" s="68">
        <v>0</v>
      </c>
      <c r="W10" s="68" t="s">
        <v>71</v>
      </c>
      <c r="X10" s="68" t="s">
        <v>71</v>
      </c>
      <c r="Y10" s="68">
        <v>0</v>
      </c>
      <c r="Z10" s="68">
        <v>0</v>
      </c>
      <c r="AA10" s="70" t="s">
        <v>71</v>
      </c>
      <c r="AB10" s="70" t="s">
        <v>71</v>
      </c>
      <c r="AC10" s="70">
        <v>0</v>
      </c>
      <c r="AD10" s="70">
        <v>0</v>
      </c>
      <c r="AE10" s="70" t="s">
        <v>71</v>
      </c>
      <c r="AF10" s="70" t="s">
        <v>71</v>
      </c>
      <c r="AG10" s="70">
        <v>0</v>
      </c>
      <c r="AH10" s="70">
        <v>0</v>
      </c>
      <c r="AI10" s="70" t="s">
        <v>71</v>
      </c>
      <c r="AJ10" s="70" t="s">
        <v>71</v>
      </c>
      <c r="AK10" s="70">
        <v>0</v>
      </c>
      <c r="AL10" s="70">
        <v>0</v>
      </c>
      <c r="AM10" s="37" t="s">
        <v>582</v>
      </c>
      <c r="AN10" s="78" t="s">
        <v>660</v>
      </c>
    </row>
    <row r="11" spans="1:40">
      <c r="B11" s="36"/>
      <c r="C11" s="36"/>
      <c r="D11" s="10" t="s">
        <v>75</v>
      </c>
      <c r="E11" s="12" t="s">
        <v>412</v>
      </c>
      <c r="F11" s="67" t="s">
        <v>0</v>
      </c>
      <c r="G11" s="68" t="s">
        <v>71</v>
      </c>
      <c r="H11" s="68" t="s">
        <v>71</v>
      </c>
      <c r="I11" s="68" t="s">
        <v>71</v>
      </c>
      <c r="J11" s="68" t="s">
        <v>71</v>
      </c>
      <c r="K11" s="68" t="s">
        <v>71</v>
      </c>
      <c r="L11" s="68" t="s">
        <v>71</v>
      </c>
      <c r="M11" s="68">
        <v>0</v>
      </c>
      <c r="N11" s="68">
        <v>0</v>
      </c>
      <c r="O11" s="68" t="s">
        <v>71</v>
      </c>
      <c r="P11" s="68" t="s">
        <v>71</v>
      </c>
      <c r="Q11" s="68">
        <v>0</v>
      </c>
      <c r="R11" s="68">
        <v>0</v>
      </c>
      <c r="S11" s="68" t="s">
        <v>71</v>
      </c>
      <c r="T11" s="68" t="s">
        <v>71</v>
      </c>
      <c r="U11" s="68">
        <v>0</v>
      </c>
      <c r="V11" s="68">
        <v>0</v>
      </c>
      <c r="W11" s="68" t="s">
        <v>71</v>
      </c>
      <c r="X11" s="68" t="s">
        <v>71</v>
      </c>
      <c r="Y11" s="68">
        <v>0</v>
      </c>
      <c r="Z11" s="68">
        <v>0</v>
      </c>
      <c r="AA11" s="70" t="s">
        <v>71</v>
      </c>
      <c r="AB11" s="70" t="s">
        <v>71</v>
      </c>
      <c r="AC11" s="70">
        <v>0</v>
      </c>
      <c r="AD11" s="70">
        <v>0</v>
      </c>
      <c r="AE11" s="70" t="s">
        <v>71</v>
      </c>
      <c r="AF11" s="70" t="s">
        <v>71</v>
      </c>
      <c r="AG11" s="70">
        <v>0</v>
      </c>
      <c r="AH11" s="70">
        <v>0</v>
      </c>
      <c r="AI11" s="70" t="s">
        <v>71</v>
      </c>
      <c r="AJ11" s="70" t="s">
        <v>71</v>
      </c>
      <c r="AK11" s="70">
        <v>0</v>
      </c>
      <c r="AL11" s="70">
        <v>0</v>
      </c>
      <c r="AM11" s="37" t="s">
        <v>582</v>
      </c>
      <c r="AN11" s="78" t="s">
        <v>660</v>
      </c>
    </row>
    <row r="12" spans="1:40">
      <c r="B12" s="36"/>
      <c r="C12" s="36"/>
      <c r="D12" s="10" t="s">
        <v>78</v>
      </c>
      <c r="E12" s="38" t="s">
        <v>413</v>
      </c>
      <c r="F12" s="67" t="s">
        <v>0</v>
      </c>
      <c r="G12" s="68" t="s">
        <v>71</v>
      </c>
      <c r="H12" s="68" t="s">
        <v>71</v>
      </c>
      <c r="I12" s="68" t="s">
        <v>71</v>
      </c>
      <c r="J12" s="68" t="s">
        <v>71</v>
      </c>
      <c r="K12" s="68" t="s">
        <v>71</v>
      </c>
      <c r="L12" s="68" t="s">
        <v>71</v>
      </c>
      <c r="M12" s="68">
        <v>0</v>
      </c>
      <c r="N12" s="68">
        <v>0</v>
      </c>
      <c r="O12" s="68" t="s">
        <v>71</v>
      </c>
      <c r="P12" s="68" t="s">
        <v>71</v>
      </c>
      <c r="Q12" s="68">
        <v>0</v>
      </c>
      <c r="R12" s="68">
        <v>0</v>
      </c>
      <c r="S12" s="68" t="s">
        <v>71</v>
      </c>
      <c r="T12" s="68" t="s">
        <v>71</v>
      </c>
      <c r="U12" s="68">
        <v>0</v>
      </c>
      <c r="V12" s="68">
        <v>0</v>
      </c>
      <c r="W12" s="68" t="s">
        <v>71</v>
      </c>
      <c r="X12" s="68" t="s">
        <v>71</v>
      </c>
      <c r="Y12" s="68">
        <v>0</v>
      </c>
      <c r="Z12" s="68">
        <v>0</v>
      </c>
      <c r="AA12" s="70" t="s">
        <v>71</v>
      </c>
      <c r="AB12" s="70" t="s">
        <v>71</v>
      </c>
      <c r="AC12" s="70">
        <v>0</v>
      </c>
      <c r="AD12" s="70">
        <v>0</v>
      </c>
      <c r="AE12" s="70" t="s">
        <v>71</v>
      </c>
      <c r="AF12" s="70" t="s">
        <v>71</v>
      </c>
      <c r="AG12" s="70">
        <v>0</v>
      </c>
      <c r="AH12" s="70">
        <v>0</v>
      </c>
      <c r="AI12" s="70" t="s">
        <v>71</v>
      </c>
      <c r="AJ12" s="70" t="s">
        <v>71</v>
      </c>
      <c r="AK12" s="70">
        <v>0</v>
      </c>
      <c r="AL12" s="70">
        <v>0</v>
      </c>
      <c r="AM12" s="37" t="s">
        <v>582</v>
      </c>
      <c r="AN12" s="78" t="s">
        <v>660</v>
      </c>
    </row>
    <row r="13" spans="1:40" ht="30">
      <c r="B13" s="36"/>
      <c r="C13" s="36" t="s">
        <v>414</v>
      </c>
      <c r="D13" s="10" t="s">
        <v>167</v>
      </c>
      <c r="E13" s="38" t="s">
        <v>493</v>
      </c>
      <c r="F13" s="67" t="s">
        <v>0</v>
      </c>
      <c r="G13" s="68" t="s">
        <v>71</v>
      </c>
      <c r="H13" s="68" t="s">
        <v>71</v>
      </c>
      <c r="I13" s="68" t="s">
        <v>71</v>
      </c>
      <c r="J13" s="68" t="s">
        <v>71</v>
      </c>
      <c r="K13" s="68" t="s">
        <v>71</v>
      </c>
      <c r="L13" s="68" t="s">
        <v>71</v>
      </c>
      <c r="M13" s="68">
        <v>0</v>
      </c>
      <c r="N13" s="68">
        <v>0</v>
      </c>
      <c r="O13" s="68" t="s">
        <v>71</v>
      </c>
      <c r="P13" s="68" t="s">
        <v>71</v>
      </c>
      <c r="Q13" s="68">
        <v>0</v>
      </c>
      <c r="R13" s="68">
        <v>0</v>
      </c>
      <c r="S13" s="68" t="s">
        <v>71</v>
      </c>
      <c r="T13" s="68" t="s">
        <v>71</v>
      </c>
      <c r="U13" s="68">
        <v>0</v>
      </c>
      <c r="V13" s="68">
        <v>0</v>
      </c>
      <c r="W13" s="68" t="s">
        <v>71</v>
      </c>
      <c r="X13" s="68" t="s">
        <v>71</v>
      </c>
      <c r="Y13" s="68">
        <v>0</v>
      </c>
      <c r="Z13" s="68">
        <v>0</v>
      </c>
      <c r="AA13" s="70" t="s">
        <v>71</v>
      </c>
      <c r="AB13" s="70" t="s">
        <v>71</v>
      </c>
      <c r="AC13" s="70">
        <v>0</v>
      </c>
      <c r="AD13" s="70">
        <v>0</v>
      </c>
      <c r="AE13" s="70" t="s">
        <v>71</v>
      </c>
      <c r="AF13" s="70" t="s">
        <v>71</v>
      </c>
      <c r="AG13" s="70">
        <v>0</v>
      </c>
      <c r="AH13" s="70">
        <v>0</v>
      </c>
      <c r="AI13" s="70" t="s">
        <v>71</v>
      </c>
      <c r="AJ13" s="70" t="s">
        <v>71</v>
      </c>
      <c r="AK13" s="70">
        <v>0</v>
      </c>
      <c r="AL13" s="70">
        <v>0</v>
      </c>
      <c r="AM13" s="37" t="s">
        <v>582</v>
      </c>
      <c r="AN13" s="78" t="s">
        <v>660</v>
      </c>
    </row>
    <row r="14" spans="1:40">
      <c r="B14" s="36"/>
      <c r="C14" s="36"/>
      <c r="D14" s="10" t="s">
        <v>169</v>
      </c>
      <c r="E14" s="38" t="s">
        <v>495</v>
      </c>
      <c r="F14" s="67" t="s">
        <v>0</v>
      </c>
      <c r="G14" s="68" t="s">
        <v>71</v>
      </c>
      <c r="H14" s="68" t="s">
        <v>71</v>
      </c>
      <c r="I14" s="68" t="s">
        <v>71</v>
      </c>
      <c r="J14" s="68" t="s">
        <v>71</v>
      </c>
      <c r="K14" s="68" t="s">
        <v>71</v>
      </c>
      <c r="L14" s="68" t="s">
        <v>71</v>
      </c>
      <c r="M14" s="68">
        <v>0</v>
      </c>
      <c r="N14" s="68">
        <v>0</v>
      </c>
      <c r="O14" s="68" t="s">
        <v>71</v>
      </c>
      <c r="P14" s="68" t="s">
        <v>71</v>
      </c>
      <c r="Q14" s="68">
        <v>0</v>
      </c>
      <c r="R14" s="68">
        <v>0</v>
      </c>
      <c r="S14" s="68" t="s">
        <v>71</v>
      </c>
      <c r="T14" s="68" t="s">
        <v>71</v>
      </c>
      <c r="U14" s="68">
        <v>0</v>
      </c>
      <c r="V14" s="68">
        <v>0</v>
      </c>
      <c r="W14" s="68" t="s">
        <v>71</v>
      </c>
      <c r="X14" s="68" t="s">
        <v>71</v>
      </c>
      <c r="Y14" s="68">
        <v>0</v>
      </c>
      <c r="Z14" s="68">
        <v>0</v>
      </c>
      <c r="AA14" s="70" t="s">
        <v>71</v>
      </c>
      <c r="AB14" s="70" t="s">
        <v>71</v>
      </c>
      <c r="AC14" s="70">
        <v>0</v>
      </c>
      <c r="AD14" s="70">
        <v>0</v>
      </c>
      <c r="AE14" s="70" t="s">
        <v>71</v>
      </c>
      <c r="AF14" s="70" t="s">
        <v>71</v>
      </c>
      <c r="AG14" s="70">
        <v>0</v>
      </c>
      <c r="AH14" s="70">
        <v>0</v>
      </c>
      <c r="AI14" s="70" t="s">
        <v>71</v>
      </c>
      <c r="AJ14" s="70" t="s">
        <v>71</v>
      </c>
      <c r="AK14" s="70">
        <v>0</v>
      </c>
      <c r="AL14" s="70">
        <v>0</v>
      </c>
      <c r="AM14" s="37" t="s">
        <v>582</v>
      </c>
      <c r="AN14" s="78" t="s">
        <v>660</v>
      </c>
    </row>
    <row r="15" spans="1:40">
      <c r="B15" s="36"/>
      <c r="C15" s="36"/>
      <c r="D15" s="10" t="s">
        <v>171</v>
      </c>
      <c r="E15" s="12" t="s">
        <v>497</v>
      </c>
      <c r="F15" s="67" t="s">
        <v>0</v>
      </c>
      <c r="G15" s="68" t="s">
        <v>71</v>
      </c>
      <c r="H15" s="68" t="s">
        <v>71</v>
      </c>
      <c r="I15" s="68" t="s">
        <v>71</v>
      </c>
      <c r="J15" s="68" t="s">
        <v>71</v>
      </c>
      <c r="K15" s="68" t="s">
        <v>71</v>
      </c>
      <c r="L15" s="68" t="s">
        <v>71</v>
      </c>
      <c r="M15" s="68">
        <v>0</v>
      </c>
      <c r="N15" s="68">
        <v>0</v>
      </c>
      <c r="O15" s="68" t="s">
        <v>71</v>
      </c>
      <c r="P15" s="68" t="s">
        <v>71</v>
      </c>
      <c r="Q15" s="68">
        <v>0</v>
      </c>
      <c r="R15" s="68">
        <v>0</v>
      </c>
      <c r="S15" s="68" t="s">
        <v>71</v>
      </c>
      <c r="T15" s="68" t="s">
        <v>71</v>
      </c>
      <c r="U15" s="68">
        <v>0</v>
      </c>
      <c r="V15" s="68">
        <v>0</v>
      </c>
      <c r="W15" s="68" t="s">
        <v>71</v>
      </c>
      <c r="X15" s="68" t="s">
        <v>71</v>
      </c>
      <c r="Y15" s="68">
        <v>0</v>
      </c>
      <c r="Z15" s="68">
        <v>0</v>
      </c>
      <c r="AA15" s="70" t="s">
        <v>71</v>
      </c>
      <c r="AB15" s="70" t="s">
        <v>71</v>
      </c>
      <c r="AC15" s="70">
        <v>0</v>
      </c>
      <c r="AD15" s="70">
        <v>0</v>
      </c>
      <c r="AE15" s="70" t="s">
        <v>71</v>
      </c>
      <c r="AF15" s="70" t="s">
        <v>71</v>
      </c>
      <c r="AG15" s="70">
        <v>0</v>
      </c>
      <c r="AH15" s="70">
        <v>0</v>
      </c>
      <c r="AI15" s="70" t="s">
        <v>71</v>
      </c>
      <c r="AJ15" s="70" t="s">
        <v>71</v>
      </c>
      <c r="AK15" s="70">
        <v>0</v>
      </c>
      <c r="AL15" s="70">
        <v>0</v>
      </c>
      <c r="AM15" s="37" t="s">
        <v>582</v>
      </c>
      <c r="AN15" s="78" t="s">
        <v>660</v>
      </c>
    </row>
    <row r="16" spans="1:40">
      <c r="B16" s="36"/>
      <c r="C16" s="36"/>
      <c r="D16" s="10" t="s">
        <v>173</v>
      </c>
      <c r="E16" s="12" t="s">
        <v>419</v>
      </c>
      <c r="F16" s="67" t="s">
        <v>0</v>
      </c>
      <c r="G16" s="68" t="s">
        <v>71</v>
      </c>
      <c r="H16" s="68" t="s">
        <v>71</v>
      </c>
      <c r="I16" s="68" t="s">
        <v>71</v>
      </c>
      <c r="J16" s="68" t="s">
        <v>71</v>
      </c>
      <c r="K16" s="68" t="s">
        <v>71</v>
      </c>
      <c r="L16" s="68" t="s">
        <v>71</v>
      </c>
      <c r="M16" s="68">
        <v>0</v>
      </c>
      <c r="N16" s="68">
        <v>0</v>
      </c>
      <c r="O16" s="68" t="s">
        <v>71</v>
      </c>
      <c r="P16" s="68" t="s">
        <v>71</v>
      </c>
      <c r="Q16" s="68">
        <v>0</v>
      </c>
      <c r="R16" s="68">
        <v>0</v>
      </c>
      <c r="S16" s="68" t="s">
        <v>71</v>
      </c>
      <c r="T16" s="68" t="s">
        <v>71</v>
      </c>
      <c r="U16" s="68">
        <v>0</v>
      </c>
      <c r="V16" s="68">
        <v>0</v>
      </c>
      <c r="W16" s="68" t="s">
        <v>71</v>
      </c>
      <c r="X16" s="68" t="s">
        <v>71</v>
      </c>
      <c r="Y16" s="68">
        <v>0</v>
      </c>
      <c r="Z16" s="68">
        <v>0</v>
      </c>
      <c r="AA16" s="70" t="s">
        <v>71</v>
      </c>
      <c r="AB16" s="70" t="s">
        <v>71</v>
      </c>
      <c r="AC16" s="70">
        <v>0</v>
      </c>
      <c r="AD16" s="70">
        <v>0</v>
      </c>
      <c r="AE16" s="70" t="s">
        <v>71</v>
      </c>
      <c r="AF16" s="70" t="s">
        <v>71</v>
      </c>
      <c r="AG16" s="70">
        <v>0</v>
      </c>
      <c r="AH16" s="70">
        <v>0</v>
      </c>
      <c r="AI16" s="70" t="s">
        <v>71</v>
      </c>
      <c r="AJ16" s="70" t="s">
        <v>71</v>
      </c>
      <c r="AK16" s="70">
        <v>0</v>
      </c>
      <c r="AL16" s="70">
        <v>0</v>
      </c>
      <c r="AM16" s="37" t="s">
        <v>582</v>
      </c>
      <c r="AN16" s="78" t="s">
        <v>660</v>
      </c>
    </row>
    <row r="17" spans="2:40">
      <c r="B17" s="36"/>
      <c r="C17" s="36"/>
      <c r="D17" s="10" t="s">
        <v>346</v>
      </c>
      <c r="E17" s="12" t="s">
        <v>501</v>
      </c>
      <c r="F17" s="67" t="s">
        <v>0</v>
      </c>
      <c r="G17" s="68" t="s">
        <v>71</v>
      </c>
      <c r="H17" s="68" t="s">
        <v>71</v>
      </c>
      <c r="I17" s="68" t="s">
        <v>71</v>
      </c>
      <c r="J17" s="68" t="s">
        <v>71</v>
      </c>
      <c r="K17" s="68" t="s">
        <v>71</v>
      </c>
      <c r="L17" s="68" t="s">
        <v>71</v>
      </c>
      <c r="M17" s="68">
        <v>0</v>
      </c>
      <c r="N17" s="68">
        <v>0</v>
      </c>
      <c r="O17" s="68" t="s">
        <v>71</v>
      </c>
      <c r="P17" s="68" t="s">
        <v>71</v>
      </c>
      <c r="Q17" s="68">
        <v>0</v>
      </c>
      <c r="R17" s="68">
        <v>0</v>
      </c>
      <c r="S17" s="68" t="s">
        <v>71</v>
      </c>
      <c r="T17" s="68" t="s">
        <v>71</v>
      </c>
      <c r="U17" s="68">
        <v>0</v>
      </c>
      <c r="V17" s="68">
        <v>0</v>
      </c>
      <c r="W17" s="68" t="s">
        <v>71</v>
      </c>
      <c r="X17" s="68" t="s">
        <v>71</v>
      </c>
      <c r="Y17" s="68">
        <v>0</v>
      </c>
      <c r="Z17" s="68">
        <v>0</v>
      </c>
      <c r="AA17" s="70" t="s">
        <v>71</v>
      </c>
      <c r="AB17" s="70" t="s">
        <v>71</v>
      </c>
      <c r="AC17" s="70">
        <v>0</v>
      </c>
      <c r="AD17" s="70">
        <v>0</v>
      </c>
      <c r="AE17" s="70" t="s">
        <v>71</v>
      </c>
      <c r="AF17" s="70" t="s">
        <v>71</v>
      </c>
      <c r="AG17" s="70">
        <v>0</v>
      </c>
      <c r="AH17" s="70">
        <v>0</v>
      </c>
      <c r="AI17" s="70" t="s">
        <v>71</v>
      </c>
      <c r="AJ17" s="70" t="s">
        <v>71</v>
      </c>
      <c r="AK17" s="70">
        <v>0</v>
      </c>
      <c r="AL17" s="70">
        <v>0</v>
      </c>
      <c r="AM17" s="37" t="s">
        <v>582</v>
      </c>
      <c r="AN17" s="78" t="s">
        <v>660</v>
      </c>
    </row>
    <row r="18" spans="2:40">
      <c r="B18" s="36"/>
      <c r="C18" s="36"/>
      <c r="D18" s="10" t="s">
        <v>420</v>
      </c>
      <c r="E18" s="12" t="s">
        <v>503</v>
      </c>
      <c r="F18" s="67" t="s">
        <v>0</v>
      </c>
      <c r="G18" s="68" t="s">
        <v>71</v>
      </c>
      <c r="H18" s="68" t="s">
        <v>71</v>
      </c>
      <c r="I18" s="68" t="s">
        <v>71</v>
      </c>
      <c r="J18" s="68" t="s">
        <v>71</v>
      </c>
      <c r="K18" s="68" t="s">
        <v>71</v>
      </c>
      <c r="L18" s="68" t="s">
        <v>71</v>
      </c>
      <c r="M18" s="68">
        <v>0</v>
      </c>
      <c r="N18" s="68">
        <v>0</v>
      </c>
      <c r="O18" s="68" t="s">
        <v>71</v>
      </c>
      <c r="P18" s="68" t="s">
        <v>71</v>
      </c>
      <c r="Q18" s="68">
        <v>0</v>
      </c>
      <c r="R18" s="68">
        <v>0</v>
      </c>
      <c r="S18" s="68" t="s">
        <v>71</v>
      </c>
      <c r="T18" s="68" t="s">
        <v>71</v>
      </c>
      <c r="U18" s="68">
        <v>0</v>
      </c>
      <c r="V18" s="68">
        <v>0</v>
      </c>
      <c r="W18" s="68" t="s">
        <v>71</v>
      </c>
      <c r="X18" s="68" t="s">
        <v>71</v>
      </c>
      <c r="Y18" s="68">
        <v>0</v>
      </c>
      <c r="Z18" s="68">
        <v>0</v>
      </c>
      <c r="AA18" s="70" t="s">
        <v>71</v>
      </c>
      <c r="AB18" s="70" t="s">
        <v>71</v>
      </c>
      <c r="AC18" s="70">
        <v>0</v>
      </c>
      <c r="AD18" s="70">
        <v>0</v>
      </c>
      <c r="AE18" s="70" t="s">
        <v>71</v>
      </c>
      <c r="AF18" s="70" t="s">
        <v>71</v>
      </c>
      <c r="AG18" s="70">
        <v>0</v>
      </c>
      <c r="AH18" s="70">
        <v>0</v>
      </c>
      <c r="AI18" s="70" t="s">
        <v>71</v>
      </c>
      <c r="AJ18" s="70" t="s">
        <v>71</v>
      </c>
      <c r="AK18" s="70">
        <v>0</v>
      </c>
      <c r="AL18" s="70">
        <v>0</v>
      </c>
      <c r="AM18" s="37" t="s">
        <v>582</v>
      </c>
      <c r="AN18" s="78" t="s">
        <v>660</v>
      </c>
    </row>
    <row r="19" spans="2:40">
      <c r="B19" s="36"/>
      <c r="C19" s="36"/>
      <c r="D19" s="10" t="s">
        <v>422</v>
      </c>
      <c r="E19" s="12" t="s">
        <v>505</v>
      </c>
      <c r="F19" s="67" t="s">
        <v>0</v>
      </c>
      <c r="G19" s="68" t="s">
        <v>71</v>
      </c>
      <c r="H19" s="68" t="s">
        <v>71</v>
      </c>
      <c r="I19" s="68" t="s">
        <v>71</v>
      </c>
      <c r="J19" s="68" t="s">
        <v>71</v>
      </c>
      <c r="K19" s="68" t="s">
        <v>71</v>
      </c>
      <c r="L19" s="68" t="s">
        <v>71</v>
      </c>
      <c r="M19" s="68">
        <v>0</v>
      </c>
      <c r="N19" s="68">
        <v>0</v>
      </c>
      <c r="O19" s="68" t="s">
        <v>71</v>
      </c>
      <c r="P19" s="68" t="s">
        <v>71</v>
      </c>
      <c r="Q19" s="68">
        <v>0</v>
      </c>
      <c r="R19" s="68">
        <v>0</v>
      </c>
      <c r="S19" s="68" t="s">
        <v>71</v>
      </c>
      <c r="T19" s="68" t="s">
        <v>71</v>
      </c>
      <c r="U19" s="68">
        <v>0</v>
      </c>
      <c r="V19" s="68">
        <v>0</v>
      </c>
      <c r="W19" s="68" t="s">
        <v>71</v>
      </c>
      <c r="X19" s="68" t="s">
        <v>71</v>
      </c>
      <c r="Y19" s="68">
        <v>0</v>
      </c>
      <c r="Z19" s="68">
        <v>0</v>
      </c>
      <c r="AA19" s="70" t="s">
        <v>71</v>
      </c>
      <c r="AB19" s="70" t="s">
        <v>71</v>
      </c>
      <c r="AC19" s="70">
        <v>0</v>
      </c>
      <c r="AD19" s="70">
        <v>0</v>
      </c>
      <c r="AE19" s="70" t="s">
        <v>71</v>
      </c>
      <c r="AF19" s="70" t="s">
        <v>71</v>
      </c>
      <c r="AG19" s="70">
        <v>0</v>
      </c>
      <c r="AH19" s="70">
        <v>0</v>
      </c>
      <c r="AI19" s="70" t="s">
        <v>71</v>
      </c>
      <c r="AJ19" s="70" t="s">
        <v>71</v>
      </c>
      <c r="AK19" s="70">
        <v>0</v>
      </c>
      <c r="AL19" s="70">
        <v>0</v>
      </c>
      <c r="AM19" s="37" t="s">
        <v>582</v>
      </c>
      <c r="AN19" s="78" t="s">
        <v>660</v>
      </c>
    </row>
    <row r="20" spans="2:40">
      <c r="B20" s="36"/>
      <c r="C20" s="36"/>
      <c r="D20" s="10" t="s">
        <v>424</v>
      </c>
      <c r="E20" s="12" t="s">
        <v>417</v>
      </c>
      <c r="F20" s="67" t="s">
        <v>0</v>
      </c>
      <c r="G20" s="68" t="s">
        <v>71</v>
      </c>
      <c r="H20" s="68" t="s">
        <v>71</v>
      </c>
      <c r="I20" s="68" t="s">
        <v>71</v>
      </c>
      <c r="J20" s="68" t="s">
        <v>71</v>
      </c>
      <c r="K20" s="68" t="s">
        <v>71</v>
      </c>
      <c r="L20" s="68" t="s">
        <v>71</v>
      </c>
      <c r="M20" s="68">
        <v>0</v>
      </c>
      <c r="N20" s="68">
        <v>0</v>
      </c>
      <c r="O20" s="68" t="s">
        <v>71</v>
      </c>
      <c r="P20" s="68" t="s">
        <v>71</v>
      </c>
      <c r="Q20" s="68">
        <v>0</v>
      </c>
      <c r="R20" s="68">
        <v>0</v>
      </c>
      <c r="S20" s="68" t="s">
        <v>71</v>
      </c>
      <c r="T20" s="68" t="s">
        <v>71</v>
      </c>
      <c r="U20" s="68">
        <v>0</v>
      </c>
      <c r="V20" s="68">
        <v>0</v>
      </c>
      <c r="W20" s="68" t="s">
        <v>71</v>
      </c>
      <c r="X20" s="68" t="s">
        <v>71</v>
      </c>
      <c r="Y20" s="68">
        <v>0</v>
      </c>
      <c r="Z20" s="68">
        <v>0</v>
      </c>
      <c r="AA20" s="70" t="s">
        <v>71</v>
      </c>
      <c r="AB20" s="70" t="s">
        <v>71</v>
      </c>
      <c r="AC20" s="70">
        <v>0</v>
      </c>
      <c r="AD20" s="70">
        <v>0</v>
      </c>
      <c r="AE20" s="70" t="s">
        <v>71</v>
      </c>
      <c r="AF20" s="70" t="s">
        <v>71</v>
      </c>
      <c r="AG20" s="70">
        <v>0</v>
      </c>
      <c r="AH20" s="70">
        <v>0</v>
      </c>
      <c r="AI20" s="70" t="s">
        <v>71</v>
      </c>
      <c r="AJ20" s="70" t="s">
        <v>71</v>
      </c>
      <c r="AK20" s="70">
        <v>0</v>
      </c>
      <c r="AL20" s="70">
        <v>0</v>
      </c>
      <c r="AM20" s="37" t="s">
        <v>582</v>
      </c>
      <c r="AN20" s="78" t="s">
        <v>660</v>
      </c>
    </row>
    <row r="21" spans="2:40">
      <c r="B21" s="36"/>
      <c r="C21" s="36"/>
      <c r="D21" s="34" t="s">
        <v>661</v>
      </c>
      <c r="E21" s="12" t="s">
        <v>508</v>
      </c>
      <c r="F21" s="67" t="s">
        <v>0</v>
      </c>
      <c r="G21" s="68" t="s">
        <v>71</v>
      </c>
      <c r="H21" s="68" t="s">
        <v>71</v>
      </c>
      <c r="I21" s="68" t="s">
        <v>71</v>
      </c>
      <c r="J21" s="68" t="s">
        <v>71</v>
      </c>
      <c r="K21" s="68" t="s">
        <v>71</v>
      </c>
      <c r="L21" s="68" t="s">
        <v>71</v>
      </c>
      <c r="M21" s="68">
        <v>0</v>
      </c>
      <c r="N21" s="68">
        <v>0</v>
      </c>
      <c r="O21" s="68" t="s">
        <v>71</v>
      </c>
      <c r="P21" s="68" t="s">
        <v>71</v>
      </c>
      <c r="Q21" s="68">
        <v>0</v>
      </c>
      <c r="R21" s="68">
        <v>0</v>
      </c>
      <c r="S21" s="68" t="s">
        <v>71</v>
      </c>
      <c r="T21" s="68" t="s">
        <v>71</v>
      </c>
      <c r="U21" s="68">
        <v>0</v>
      </c>
      <c r="V21" s="68">
        <v>0</v>
      </c>
      <c r="W21" s="68" t="s">
        <v>71</v>
      </c>
      <c r="X21" s="68" t="s">
        <v>71</v>
      </c>
      <c r="Y21" s="68">
        <v>0</v>
      </c>
      <c r="Z21" s="68">
        <v>0</v>
      </c>
      <c r="AA21" s="70" t="s">
        <v>71</v>
      </c>
      <c r="AB21" s="70" t="s">
        <v>71</v>
      </c>
      <c r="AC21" s="70">
        <v>0</v>
      </c>
      <c r="AD21" s="70">
        <v>0</v>
      </c>
      <c r="AE21" s="70" t="s">
        <v>71</v>
      </c>
      <c r="AF21" s="70" t="s">
        <v>71</v>
      </c>
      <c r="AG21" s="70">
        <v>0</v>
      </c>
      <c r="AH21" s="70">
        <v>0</v>
      </c>
      <c r="AI21" s="70" t="s">
        <v>71</v>
      </c>
      <c r="AJ21" s="70" t="s">
        <v>71</v>
      </c>
      <c r="AK21" s="70">
        <v>0</v>
      </c>
      <c r="AL21" s="70">
        <v>0</v>
      </c>
      <c r="AM21" s="37" t="s">
        <v>582</v>
      </c>
      <c r="AN21" s="78" t="s">
        <v>660</v>
      </c>
    </row>
    <row r="22" spans="2:40">
      <c r="B22" s="36"/>
      <c r="C22" s="36"/>
      <c r="D22" s="10" t="s">
        <v>662</v>
      </c>
      <c r="E22" s="12" t="s">
        <v>510</v>
      </c>
      <c r="F22" s="67" t="s">
        <v>0</v>
      </c>
      <c r="G22" s="68" t="s">
        <v>71</v>
      </c>
      <c r="H22" s="68" t="s">
        <v>71</v>
      </c>
      <c r="I22" s="68" t="s">
        <v>71</v>
      </c>
      <c r="J22" s="68" t="s">
        <v>71</v>
      </c>
      <c r="K22" s="68" t="s">
        <v>71</v>
      </c>
      <c r="L22" s="68" t="s">
        <v>71</v>
      </c>
      <c r="M22" s="68">
        <v>0</v>
      </c>
      <c r="N22" s="68">
        <v>0</v>
      </c>
      <c r="O22" s="68" t="s">
        <v>71</v>
      </c>
      <c r="P22" s="68" t="s">
        <v>71</v>
      </c>
      <c r="Q22" s="68">
        <v>0</v>
      </c>
      <c r="R22" s="68">
        <v>0</v>
      </c>
      <c r="S22" s="68" t="s">
        <v>71</v>
      </c>
      <c r="T22" s="68" t="s">
        <v>71</v>
      </c>
      <c r="U22" s="68">
        <v>0</v>
      </c>
      <c r="V22" s="68">
        <v>0</v>
      </c>
      <c r="W22" s="68" t="s">
        <v>71</v>
      </c>
      <c r="X22" s="68" t="s">
        <v>71</v>
      </c>
      <c r="Y22" s="68">
        <v>0</v>
      </c>
      <c r="Z22" s="68">
        <v>0</v>
      </c>
      <c r="AA22" s="70" t="s">
        <v>71</v>
      </c>
      <c r="AB22" s="70" t="s">
        <v>71</v>
      </c>
      <c r="AC22" s="70">
        <v>0</v>
      </c>
      <c r="AD22" s="70">
        <v>0</v>
      </c>
      <c r="AE22" s="70" t="s">
        <v>71</v>
      </c>
      <c r="AF22" s="70" t="s">
        <v>71</v>
      </c>
      <c r="AG22" s="70">
        <v>0</v>
      </c>
      <c r="AH22" s="70">
        <v>0</v>
      </c>
      <c r="AI22" s="70" t="s">
        <v>71</v>
      </c>
      <c r="AJ22" s="70" t="s">
        <v>71</v>
      </c>
      <c r="AK22" s="70">
        <v>0</v>
      </c>
      <c r="AL22" s="70">
        <v>0</v>
      </c>
      <c r="AM22" s="37" t="s">
        <v>582</v>
      </c>
      <c r="AN22" s="78" t="s">
        <v>660</v>
      </c>
    </row>
    <row r="23" spans="2:40">
      <c r="B23" s="36"/>
      <c r="C23" s="36"/>
      <c r="D23" s="10" t="s">
        <v>663</v>
      </c>
      <c r="E23" s="12" t="s">
        <v>512</v>
      </c>
      <c r="F23" s="67" t="s">
        <v>0</v>
      </c>
      <c r="G23" s="68" t="s">
        <v>71</v>
      </c>
      <c r="H23" s="68" t="s">
        <v>71</v>
      </c>
      <c r="I23" s="68" t="s">
        <v>71</v>
      </c>
      <c r="J23" s="68" t="s">
        <v>71</v>
      </c>
      <c r="K23" s="68" t="s">
        <v>71</v>
      </c>
      <c r="L23" s="68" t="s">
        <v>71</v>
      </c>
      <c r="M23" s="68">
        <v>0</v>
      </c>
      <c r="N23" s="68">
        <v>0</v>
      </c>
      <c r="O23" s="68" t="s">
        <v>71</v>
      </c>
      <c r="P23" s="68" t="s">
        <v>71</v>
      </c>
      <c r="Q23" s="68">
        <v>0</v>
      </c>
      <c r="R23" s="68">
        <v>0</v>
      </c>
      <c r="S23" s="68" t="s">
        <v>71</v>
      </c>
      <c r="T23" s="68" t="s">
        <v>71</v>
      </c>
      <c r="U23" s="68">
        <v>0</v>
      </c>
      <c r="V23" s="68">
        <v>0</v>
      </c>
      <c r="W23" s="68" t="s">
        <v>71</v>
      </c>
      <c r="X23" s="68" t="s">
        <v>71</v>
      </c>
      <c r="Y23" s="68">
        <v>0</v>
      </c>
      <c r="Z23" s="68">
        <v>0</v>
      </c>
      <c r="AA23" s="70" t="s">
        <v>71</v>
      </c>
      <c r="AB23" s="70" t="s">
        <v>71</v>
      </c>
      <c r="AC23" s="70">
        <v>0</v>
      </c>
      <c r="AD23" s="70">
        <v>0</v>
      </c>
      <c r="AE23" s="70" t="s">
        <v>71</v>
      </c>
      <c r="AF23" s="70" t="s">
        <v>71</v>
      </c>
      <c r="AG23" s="70">
        <v>0</v>
      </c>
      <c r="AH23" s="70">
        <v>0</v>
      </c>
      <c r="AI23" s="70" t="s">
        <v>71</v>
      </c>
      <c r="AJ23" s="70" t="s">
        <v>71</v>
      </c>
      <c r="AK23" s="70">
        <v>0</v>
      </c>
      <c r="AL23" s="70">
        <v>0</v>
      </c>
      <c r="AM23" s="37" t="s">
        <v>582</v>
      </c>
      <c r="AN23" s="78" t="s">
        <v>660</v>
      </c>
    </row>
    <row r="24" spans="2:40">
      <c r="B24" s="36"/>
      <c r="C24" s="36"/>
      <c r="D24" s="10" t="s">
        <v>664</v>
      </c>
      <c r="E24" s="12" t="s">
        <v>514</v>
      </c>
      <c r="F24" s="67" t="s">
        <v>0</v>
      </c>
      <c r="G24" s="68" t="s">
        <v>71</v>
      </c>
      <c r="H24" s="68" t="s">
        <v>71</v>
      </c>
      <c r="I24" s="68" t="s">
        <v>71</v>
      </c>
      <c r="J24" s="68" t="s">
        <v>71</v>
      </c>
      <c r="K24" s="68" t="s">
        <v>71</v>
      </c>
      <c r="L24" s="68" t="s">
        <v>71</v>
      </c>
      <c r="M24" s="68">
        <v>0</v>
      </c>
      <c r="N24" s="68">
        <v>0</v>
      </c>
      <c r="O24" s="68" t="s">
        <v>71</v>
      </c>
      <c r="P24" s="68" t="s">
        <v>71</v>
      </c>
      <c r="Q24" s="68">
        <v>0</v>
      </c>
      <c r="R24" s="68">
        <v>0</v>
      </c>
      <c r="S24" s="68" t="s">
        <v>71</v>
      </c>
      <c r="T24" s="68" t="s">
        <v>71</v>
      </c>
      <c r="U24" s="68">
        <v>0</v>
      </c>
      <c r="V24" s="68">
        <v>0</v>
      </c>
      <c r="W24" s="68" t="s">
        <v>71</v>
      </c>
      <c r="X24" s="68" t="s">
        <v>71</v>
      </c>
      <c r="Y24" s="68">
        <v>0</v>
      </c>
      <c r="Z24" s="68">
        <v>0</v>
      </c>
      <c r="AA24" s="70" t="s">
        <v>71</v>
      </c>
      <c r="AB24" s="70" t="s">
        <v>71</v>
      </c>
      <c r="AC24" s="70">
        <v>0</v>
      </c>
      <c r="AD24" s="70">
        <v>0</v>
      </c>
      <c r="AE24" s="70" t="s">
        <v>71</v>
      </c>
      <c r="AF24" s="70" t="s">
        <v>71</v>
      </c>
      <c r="AG24" s="70">
        <v>0</v>
      </c>
      <c r="AH24" s="70">
        <v>0</v>
      </c>
      <c r="AI24" s="70" t="s">
        <v>71</v>
      </c>
      <c r="AJ24" s="70" t="s">
        <v>71</v>
      </c>
      <c r="AK24" s="70">
        <v>0</v>
      </c>
      <c r="AL24" s="70">
        <v>0</v>
      </c>
      <c r="AM24" s="37" t="s">
        <v>582</v>
      </c>
      <c r="AN24" s="78" t="s">
        <v>660</v>
      </c>
    </row>
    <row r="25" spans="2:40">
      <c r="B25" s="36"/>
      <c r="C25" s="36"/>
      <c r="D25" s="10" t="s">
        <v>665</v>
      </c>
      <c r="E25" s="12" t="s">
        <v>516</v>
      </c>
      <c r="F25" s="67" t="s">
        <v>0</v>
      </c>
      <c r="G25" s="68" t="s">
        <v>71</v>
      </c>
      <c r="H25" s="68" t="s">
        <v>71</v>
      </c>
      <c r="I25" s="68" t="s">
        <v>71</v>
      </c>
      <c r="J25" s="68" t="s">
        <v>71</v>
      </c>
      <c r="K25" s="68" t="s">
        <v>71</v>
      </c>
      <c r="L25" s="68" t="s">
        <v>71</v>
      </c>
      <c r="M25" s="68">
        <v>0</v>
      </c>
      <c r="N25" s="68">
        <v>0</v>
      </c>
      <c r="O25" s="68" t="s">
        <v>71</v>
      </c>
      <c r="P25" s="68" t="s">
        <v>71</v>
      </c>
      <c r="Q25" s="68">
        <v>0</v>
      </c>
      <c r="R25" s="68">
        <v>0</v>
      </c>
      <c r="S25" s="68" t="s">
        <v>71</v>
      </c>
      <c r="T25" s="68" t="s">
        <v>71</v>
      </c>
      <c r="U25" s="68">
        <v>0</v>
      </c>
      <c r="V25" s="68">
        <v>0</v>
      </c>
      <c r="W25" s="68" t="s">
        <v>71</v>
      </c>
      <c r="X25" s="68" t="s">
        <v>71</v>
      </c>
      <c r="Y25" s="68">
        <v>0</v>
      </c>
      <c r="Z25" s="68">
        <v>0</v>
      </c>
      <c r="AA25" s="70" t="s">
        <v>71</v>
      </c>
      <c r="AB25" s="70" t="s">
        <v>71</v>
      </c>
      <c r="AC25" s="70">
        <v>0</v>
      </c>
      <c r="AD25" s="70">
        <v>0</v>
      </c>
      <c r="AE25" s="70" t="s">
        <v>71</v>
      </c>
      <c r="AF25" s="70" t="s">
        <v>71</v>
      </c>
      <c r="AG25" s="70">
        <v>0</v>
      </c>
      <c r="AH25" s="70">
        <v>0</v>
      </c>
      <c r="AI25" s="70" t="s">
        <v>71</v>
      </c>
      <c r="AJ25" s="70" t="s">
        <v>71</v>
      </c>
      <c r="AK25" s="70">
        <v>0</v>
      </c>
      <c r="AL25" s="70">
        <v>0</v>
      </c>
      <c r="AM25" s="37" t="s">
        <v>582</v>
      </c>
      <c r="AN25" s="78" t="s">
        <v>660</v>
      </c>
    </row>
    <row r="26" spans="2:40">
      <c r="B26" s="36"/>
      <c r="C26" s="36"/>
      <c r="D26" s="10" t="s">
        <v>666</v>
      </c>
      <c r="E26" s="12" t="s">
        <v>518</v>
      </c>
      <c r="F26" s="67" t="s">
        <v>0</v>
      </c>
      <c r="G26" s="68" t="s">
        <v>71</v>
      </c>
      <c r="H26" s="68" t="s">
        <v>71</v>
      </c>
      <c r="I26" s="68" t="s">
        <v>71</v>
      </c>
      <c r="J26" s="68" t="s">
        <v>71</v>
      </c>
      <c r="K26" s="68" t="s">
        <v>71</v>
      </c>
      <c r="L26" s="68" t="s">
        <v>71</v>
      </c>
      <c r="M26" s="68">
        <v>0</v>
      </c>
      <c r="N26" s="68">
        <v>0</v>
      </c>
      <c r="O26" s="68" t="s">
        <v>71</v>
      </c>
      <c r="P26" s="68" t="s">
        <v>71</v>
      </c>
      <c r="Q26" s="68">
        <v>0</v>
      </c>
      <c r="R26" s="68">
        <v>0</v>
      </c>
      <c r="S26" s="68" t="s">
        <v>71</v>
      </c>
      <c r="T26" s="68" t="s">
        <v>71</v>
      </c>
      <c r="U26" s="68">
        <v>0</v>
      </c>
      <c r="V26" s="68">
        <v>0</v>
      </c>
      <c r="W26" s="68" t="s">
        <v>71</v>
      </c>
      <c r="X26" s="68" t="s">
        <v>71</v>
      </c>
      <c r="Y26" s="68">
        <v>0</v>
      </c>
      <c r="Z26" s="68">
        <v>0</v>
      </c>
      <c r="AA26" s="70" t="s">
        <v>71</v>
      </c>
      <c r="AB26" s="70" t="s">
        <v>71</v>
      </c>
      <c r="AC26" s="70">
        <v>0</v>
      </c>
      <c r="AD26" s="70">
        <v>0</v>
      </c>
      <c r="AE26" s="70" t="s">
        <v>71</v>
      </c>
      <c r="AF26" s="70" t="s">
        <v>71</v>
      </c>
      <c r="AG26" s="70">
        <v>0</v>
      </c>
      <c r="AH26" s="70">
        <v>0</v>
      </c>
      <c r="AI26" s="70" t="s">
        <v>71</v>
      </c>
      <c r="AJ26" s="70" t="s">
        <v>71</v>
      </c>
      <c r="AK26" s="70">
        <v>0</v>
      </c>
      <c r="AL26" s="70">
        <v>0</v>
      </c>
      <c r="AM26" s="37" t="s">
        <v>582</v>
      </c>
      <c r="AN26" s="78" t="s">
        <v>660</v>
      </c>
    </row>
    <row r="27" spans="2:40">
      <c r="B27" s="36"/>
      <c r="C27" s="36"/>
      <c r="D27" s="10" t="s">
        <v>667</v>
      </c>
      <c r="E27" s="12" t="s">
        <v>425</v>
      </c>
      <c r="F27" s="67" t="s">
        <v>0</v>
      </c>
      <c r="G27" s="68" t="s">
        <v>71</v>
      </c>
      <c r="H27" s="68" t="s">
        <v>71</v>
      </c>
      <c r="I27" s="68" t="s">
        <v>71</v>
      </c>
      <c r="J27" s="68" t="s">
        <v>71</v>
      </c>
      <c r="K27" s="68" t="s">
        <v>71</v>
      </c>
      <c r="L27" s="68" t="s">
        <v>71</v>
      </c>
      <c r="M27" s="68">
        <v>0</v>
      </c>
      <c r="N27" s="68">
        <v>0</v>
      </c>
      <c r="O27" s="68" t="s">
        <v>71</v>
      </c>
      <c r="P27" s="68" t="s">
        <v>71</v>
      </c>
      <c r="Q27" s="68">
        <v>0</v>
      </c>
      <c r="R27" s="68">
        <v>0</v>
      </c>
      <c r="S27" s="68" t="s">
        <v>71</v>
      </c>
      <c r="T27" s="68" t="s">
        <v>71</v>
      </c>
      <c r="U27" s="68">
        <v>0</v>
      </c>
      <c r="V27" s="68">
        <v>0</v>
      </c>
      <c r="W27" s="68" t="s">
        <v>71</v>
      </c>
      <c r="X27" s="68" t="s">
        <v>71</v>
      </c>
      <c r="Y27" s="68">
        <v>0</v>
      </c>
      <c r="Z27" s="68">
        <v>0</v>
      </c>
      <c r="AA27" s="70" t="s">
        <v>71</v>
      </c>
      <c r="AB27" s="70" t="s">
        <v>71</v>
      </c>
      <c r="AC27" s="70">
        <v>0</v>
      </c>
      <c r="AD27" s="70">
        <v>0</v>
      </c>
      <c r="AE27" s="70" t="s">
        <v>71</v>
      </c>
      <c r="AF27" s="70" t="s">
        <v>71</v>
      </c>
      <c r="AG27" s="70">
        <v>0</v>
      </c>
      <c r="AH27" s="70">
        <v>0</v>
      </c>
      <c r="AI27" s="70" t="s">
        <v>71</v>
      </c>
      <c r="AJ27" s="70" t="s">
        <v>71</v>
      </c>
      <c r="AK27" s="70">
        <v>0</v>
      </c>
      <c r="AL27" s="70">
        <v>0</v>
      </c>
      <c r="AM27" s="37" t="s">
        <v>582</v>
      </c>
      <c r="AN27" s="78" t="s">
        <v>660</v>
      </c>
    </row>
    <row r="28" spans="2:40">
      <c r="B28" s="36"/>
      <c r="C28" s="36" t="s">
        <v>426</v>
      </c>
      <c r="D28" s="10" t="s">
        <v>147</v>
      </c>
      <c r="E28" s="10" t="s">
        <v>427</v>
      </c>
      <c r="F28" s="67" t="s">
        <v>0</v>
      </c>
      <c r="G28" s="68" t="s">
        <v>71</v>
      </c>
      <c r="H28" s="68" t="s">
        <v>71</v>
      </c>
      <c r="I28" s="68" t="s">
        <v>71</v>
      </c>
      <c r="J28" s="68" t="s">
        <v>71</v>
      </c>
      <c r="K28" s="68" t="s">
        <v>71</v>
      </c>
      <c r="L28" s="68" t="s">
        <v>71</v>
      </c>
      <c r="M28" s="68">
        <v>0</v>
      </c>
      <c r="N28" s="68">
        <v>0</v>
      </c>
      <c r="O28" s="68" t="s">
        <v>71</v>
      </c>
      <c r="P28" s="68" t="s">
        <v>71</v>
      </c>
      <c r="Q28" s="68">
        <v>0</v>
      </c>
      <c r="R28" s="68">
        <v>0</v>
      </c>
      <c r="S28" s="68" t="s">
        <v>71</v>
      </c>
      <c r="T28" s="68" t="s">
        <v>71</v>
      </c>
      <c r="U28" s="68">
        <v>0</v>
      </c>
      <c r="V28" s="68">
        <v>0</v>
      </c>
      <c r="W28" s="68" t="s">
        <v>71</v>
      </c>
      <c r="X28" s="68" t="s">
        <v>71</v>
      </c>
      <c r="Y28" s="68">
        <v>0</v>
      </c>
      <c r="Z28" s="68">
        <v>0</v>
      </c>
      <c r="AA28" s="70" t="s">
        <v>71</v>
      </c>
      <c r="AB28" s="70" t="s">
        <v>71</v>
      </c>
      <c r="AC28" s="70">
        <v>0</v>
      </c>
      <c r="AD28" s="70">
        <v>0</v>
      </c>
      <c r="AE28" s="70" t="s">
        <v>71</v>
      </c>
      <c r="AF28" s="70" t="s">
        <v>71</v>
      </c>
      <c r="AG28" s="70">
        <v>0</v>
      </c>
      <c r="AH28" s="70">
        <v>0</v>
      </c>
      <c r="AI28" s="70" t="s">
        <v>71</v>
      </c>
      <c r="AJ28" s="70" t="s">
        <v>71</v>
      </c>
      <c r="AK28" s="70">
        <v>0</v>
      </c>
      <c r="AL28" s="70">
        <v>0</v>
      </c>
      <c r="AM28" s="37" t="s">
        <v>582</v>
      </c>
      <c r="AN28" s="78" t="s">
        <v>660</v>
      </c>
    </row>
    <row r="29" spans="2:40">
      <c r="B29" s="36"/>
      <c r="C29" s="36" t="s">
        <v>428</v>
      </c>
      <c r="D29" s="10" t="s">
        <v>188</v>
      </c>
      <c r="E29" s="36" t="s">
        <v>429</v>
      </c>
      <c r="F29" s="67" t="s">
        <v>0</v>
      </c>
      <c r="G29" s="68" t="s">
        <v>71</v>
      </c>
      <c r="H29" s="68" t="s">
        <v>71</v>
      </c>
      <c r="I29" s="68" t="s">
        <v>71</v>
      </c>
      <c r="J29" s="68" t="s">
        <v>71</v>
      </c>
      <c r="K29" s="68" t="s">
        <v>71</v>
      </c>
      <c r="L29" s="68" t="s">
        <v>71</v>
      </c>
      <c r="M29" s="68">
        <v>0</v>
      </c>
      <c r="N29" s="68">
        <v>0</v>
      </c>
      <c r="O29" s="68" t="s">
        <v>71</v>
      </c>
      <c r="P29" s="68" t="s">
        <v>71</v>
      </c>
      <c r="Q29" s="68">
        <v>0</v>
      </c>
      <c r="R29" s="68">
        <v>0</v>
      </c>
      <c r="S29" s="68" t="s">
        <v>71</v>
      </c>
      <c r="T29" s="68" t="s">
        <v>71</v>
      </c>
      <c r="U29" s="68">
        <v>0</v>
      </c>
      <c r="V29" s="68">
        <v>0</v>
      </c>
      <c r="W29" s="68" t="s">
        <v>71</v>
      </c>
      <c r="X29" s="68" t="s">
        <v>71</v>
      </c>
      <c r="Y29" s="68">
        <v>0</v>
      </c>
      <c r="Z29" s="68">
        <v>0</v>
      </c>
      <c r="AA29" s="70" t="s">
        <v>71</v>
      </c>
      <c r="AB29" s="70" t="s">
        <v>71</v>
      </c>
      <c r="AC29" s="70">
        <v>0</v>
      </c>
      <c r="AD29" s="70">
        <v>0</v>
      </c>
      <c r="AE29" s="70" t="s">
        <v>71</v>
      </c>
      <c r="AF29" s="70" t="s">
        <v>71</v>
      </c>
      <c r="AG29" s="70">
        <v>0</v>
      </c>
      <c r="AH29" s="70">
        <v>0</v>
      </c>
      <c r="AI29" s="70" t="s">
        <v>71</v>
      </c>
      <c r="AJ29" s="70" t="s">
        <v>71</v>
      </c>
      <c r="AK29" s="70">
        <v>0</v>
      </c>
      <c r="AL29" s="70">
        <v>0</v>
      </c>
      <c r="AM29" s="37" t="s">
        <v>582</v>
      </c>
      <c r="AN29" s="78" t="s">
        <v>660</v>
      </c>
    </row>
    <row r="30" spans="2:40">
      <c r="B30" s="36"/>
      <c r="C30" s="36" t="s">
        <v>430</v>
      </c>
      <c r="D30" s="10" t="s">
        <v>192</v>
      </c>
      <c r="E30" s="10" t="s">
        <v>431</v>
      </c>
      <c r="F30" s="67" t="s">
        <v>0</v>
      </c>
      <c r="G30" s="68" t="s">
        <v>71</v>
      </c>
      <c r="H30" s="68" t="s">
        <v>71</v>
      </c>
      <c r="I30" s="68" t="s">
        <v>71</v>
      </c>
      <c r="J30" s="68" t="s">
        <v>71</v>
      </c>
      <c r="K30" s="68" t="s">
        <v>71</v>
      </c>
      <c r="L30" s="68" t="s">
        <v>71</v>
      </c>
      <c r="M30" s="68">
        <v>0</v>
      </c>
      <c r="N30" s="68">
        <v>0</v>
      </c>
      <c r="O30" s="68" t="s">
        <v>71</v>
      </c>
      <c r="P30" s="68" t="s">
        <v>71</v>
      </c>
      <c r="Q30" s="68">
        <v>0</v>
      </c>
      <c r="R30" s="68">
        <v>0</v>
      </c>
      <c r="S30" s="68" t="s">
        <v>71</v>
      </c>
      <c r="T30" s="68" t="s">
        <v>71</v>
      </c>
      <c r="U30" s="68">
        <v>0</v>
      </c>
      <c r="V30" s="68">
        <v>0</v>
      </c>
      <c r="W30" s="68" t="s">
        <v>71</v>
      </c>
      <c r="X30" s="68" t="s">
        <v>71</v>
      </c>
      <c r="Y30" s="68">
        <v>0</v>
      </c>
      <c r="Z30" s="68">
        <v>0</v>
      </c>
      <c r="AA30" s="70" t="s">
        <v>71</v>
      </c>
      <c r="AB30" s="70" t="s">
        <v>71</v>
      </c>
      <c r="AC30" s="70">
        <v>0</v>
      </c>
      <c r="AD30" s="70">
        <v>0</v>
      </c>
      <c r="AE30" s="70" t="s">
        <v>71</v>
      </c>
      <c r="AF30" s="70" t="s">
        <v>71</v>
      </c>
      <c r="AG30" s="70">
        <v>0</v>
      </c>
      <c r="AH30" s="70">
        <v>0</v>
      </c>
      <c r="AI30" s="70" t="s">
        <v>71</v>
      </c>
      <c r="AJ30" s="70" t="s">
        <v>71</v>
      </c>
      <c r="AK30" s="70">
        <v>0</v>
      </c>
      <c r="AL30" s="70">
        <v>0</v>
      </c>
      <c r="AM30" s="37" t="s">
        <v>582</v>
      </c>
      <c r="AN30" s="78" t="s">
        <v>660</v>
      </c>
    </row>
    <row r="31" spans="2:40">
      <c r="B31" s="36"/>
      <c r="C31" s="36" t="s">
        <v>432</v>
      </c>
      <c r="D31" s="10" t="s">
        <v>199</v>
      </c>
      <c r="E31" s="10" t="s">
        <v>433</v>
      </c>
      <c r="F31" s="67" t="s">
        <v>0</v>
      </c>
      <c r="G31" s="68" t="s">
        <v>71</v>
      </c>
      <c r="H31" s="68" t="s">
        <v>71</v>
      </c>
      <c r="I31" s="68" t="s">
        <v>71</v>
      </c>
      <c r="J31" s="68" t="s">
        <v>71</v>
      </c>
      <c r="K31" s="68" t="s">
        <v>71</v>
      </c>
      <c r="L31" s="68" t="s">
        <v>71</v>
      </c>
      <c r="M31" s="68">
        <v>0</v>
      </c>
      <c r="N31" s="68">
        <v>0</v>
      </c>
      <c r="O31" s="68" t="s">
        <v>71</v>
      </c>
      <c r="P31" s="68" t="s">
        <v>71</v>
      </c>
      <c r="Q31" s="68">
        <v>0</v>
      </c>
      <c r="R31" s="68">
        <v>0</v>
      </c>
      <c r="S31" s="68" t="s">
        <v>71</v>
      </c>
      <c r="T31" s="68" t="s">
        <v>71</v>
      </c>
      <c r="U31" s="68">
        <v>0</v>
      </c>
      <c r="V31" s="68">
        <v>0</v>
      </c>
      <c r="W31" s="68" t="s">
        <v>71</v>
      </c>
      <c r="X31" s="68" t="s">
        <v>71</v>
      </c>
      <c r="Y31" s="68">
        <v>0</v>
      </c>
      <c r="Z31" s="68">
        <v>0</v>
      </c>
      <c r="AA31" s="70" t="s">
        <v>71</v>
      </c>
      <c r="AB31" s="70" t="s">
        <v>71</v>
      </c>
      <c r="AC31" s="70">
        <v>0</v>
      </c>
      <c r="AD31" s="70">
        <v>0</v>
      </c>
      <c r="AE31" s="70" t="s">
        <v>71</v>
      </c>
      <c r="AF31" s="70" t="s">
        <v>71</v>
      </c>
      <c r="AG31" s="70">
        <v>0</v>
      </c>
      <c r="AH31" s="70">
        <v>0</v>
      </c>
      <c r="AI31" s="70" t="s">
        <v>71</v>
      </c>
      <c r="AJ31" s="70" t="s">
        <v>71</v>
      </c>
      <c r="AK31" s="70">
        <v>0</v>
      </c>
      <c r="AL31" s="70">
        <v>0</v>
      </c>
      <c r="AM31" s="37" t="s">
        <v>582</v>
      </c>
      <c r="AN31" s="78" t="s">
        <v>660</v>
      </c>
    </row>
    <row r="32" spans="2:40">
      <c r="B32" s="36"/>
      <c r="C32" s="36" t="s">
        <v>434</v>
      </c>
      <c r="D32" s="10" t="s">
        <v>203</v>
      </c>
      <c r="E32" s="10" t="s">
        <v>435</v>
      </c>
      <c r="F32" s="67" t="s">
        <v>0</v>
      </c>
      <c r="G32" s="68" t="s">
        <v>71</v>
      </c>
      <c r="H32" s="68" t="s">
        <v>71</v>
      </c>
      <c r="I32" s="68" t="s">
        <v>71</v>
      </c>
      <c r="J32" s="68" t="s">
        <v>71</v>
      </c>
      <c r="K32" s="68" t="s">
        <v>71</v>
      </c>
      <c r="L32" s="68" t="s">
        <v>71</v>
      </c>
      <c r="M32" s="68">
        <v>0</v>
      </c>
      <c r="N32" s="68">
        <v>0</v>
      </c>
      <c r="O32" s="68" t="s">
        <v>71</v>
      </c>
      <c r="P32" s="68" t="s">
        <v>71</v>
      </c>
      <c r="Q32" s="68">
        <v>0</v>
      </c>
      <c r="R32" s="68">
        <v>0</v>
      </c>
      <c r="S32" s="68" t="s">
        <v>71</v>
      </c>
      <c r="T32" s="68" t="s">
        <v>71</v>
      </c>
      <c r="U32" s="68">
        <v>0</v>
      </c>
      <c r="V32" s="68">
        <v>0</v>
      </c>
      <c r="W32" s="68" t="s">
        <v>71</v>
      </c>
      <c r="X32" s="68" t="s">
        <v>71</v>
      </c>
      <c r="Y32" s="68">
        <v>0</v>
      </c>
      <c r="Z32" s="68">
        <v>0</v>
      </c>
      <c r="AA32" s="70" t="s">
        <v>71</v>
      </c>
      <c r="AB32" s="70" t="s">
        <v>71</v>
      </c>
      <c r="AC32" s="70">
        <v>0</v>
      </c>
      <c r="AD32" s="70">
        <v>0</v>
      </c>
      <c r="AE32" s="70" t="s">
        <v>71</v>
      </c>
      <c r="AF32" s="70" t="s">
        <v>71</v>
      </c>
      <c r="AG32" s="70">
        <v>0</v>
      </c>
      <c r="AH32" s="70">
        <v>0</v>
      </c>
      <c r="AI32" s="70" t="s">
        <v>71</v>
      </c>
      <c r="AJ32" s="70" t="s">
        <v>71</v>
      </c>
      <c r="AK32" s="70">
        <v>0</v>
      </c>
      <c r="AL32" s="70">
        <v>0</v>
      </c>
      <c r="AM32" s="37" t="s">
        <v>582</v>
      </c>
      <c r="AN32" s="78" t="s">
        <v>660</v>
      </c>
    </row>
    <row r="33" spans="1:40">
      <c r="B33" s="36"/>
      <c r="C33" s="36" t="s">
        <v>436</v>
      </c>
      <c r="D33" s="10" t="s">
        <v>223</v>
      </c>
      <c r="E33" s="10" t="s">
        <v>437</v>
      </c>
      <c r="F33" s="67" t="s">
        <v>0</v>
      </c>
      <c r="G33" s="68" t="s">
        <v>71</v>
      </c>
      <c r="H33" s="68" t="s">
        <v>71</v>
      </c>
      <c r="I33" s="68" t="s">
        <v>71</v>
      </c>
      <c r="J33" s="68" t="s">
        <v>71</v>
      </c>
      <c r="K33" s="68" t="s">
        <v>71</v>
      </c>
      <c r="L33" s="68" t="s">
        <v>71</v>
      </c>
      <c r="M33" s="68">
        <v>0</v>
      </c>
      <c r="N33" s="68">
        <v>0</v>
      </c>
      <c r="O33" s="68" t="s">
        <v>71</v>
      </c>
      <c r="P33" s="68" t="s">
        <v>71</v>
      </c>
      <c r="Q33" s="68">
        <v>0</v>
      </c>
      <c r="R33" s="68">
        <v>0</v>
      </c>
      <c r="S33" s="68" t="s">
        <v>71</v>
      </c>
      <c r="T33" s="68" t="s">
        <v>71</v>
      </c>
      <c r="U33" s="68">
        <v>0</v>
      </c>
      <c r="V33" s="68">
        <v>0</v>
      </c>
      <c r="W33" s="68" t="s">
        <v>71</v>
      </c>
      <c r="X33" s="68" t="s">
        <v>71</v>
      </c>
      <c r="Y33" s="68">
        <v>0</v>
      </c>
      <c r="Z33" s="68">
        <v>0</v>
      </c>
      <c r="AA33" s="70" t="s">
        <v>71</v>
      </c>
      <c r="AB33" s="70" t="s">
        <v>71</v>
      </c>
      <c r="AC33" s="70">
        <v>0</v>
      </c>
      <c r="AD33" s="70">
        <v>0</v>
      </c>
      <c r="AE33" s="70" t="s">
        <v>71</v>
      </c>
      <c r="AF33" s="70" t="s">
        <v>71</v>
      </c>
      <c r="AG33" s="70">
        <v>0</v>
      </c>
      <c r="AH33" s="70">
        <v>0</v>
      </c>
      <c r="AI33" s="70" t="s">
        <v>71</v>
      </c>
      <c r="AJ33" s="70" t="s">
        <v>71</v>
      </c>
      <c r="AK33" s="70">
        <v>0</v>
      </c>
      <c r="AL33" s="70">
        <v>0</v>
      </c>
      <c r="AM33" s="37" t="s">
        <v>582</v>
      </c>
      <c r="AN33" s="78" t="s">
        <v>660</v>
      </c>
    </row>
    <row r="34" spans="1:40">
      <c r="A34" s="8" t="s">
        <v>404</v>
      </c>
      <c r="B34" s="36" t="s">
        <v>615</v>
      </c>
      <c r="C34" s="36" t="s">
        <v>439</v>
      </c>
      <c r="D34" s="36" t="s">
        <v>226</v>
      </c>
      <c r="E34" s="12" t="s">
        <v>440</v>
      </c>
      <c r="F34" s="67" t="s">
        <v>1</v>
      </c>
      <c r="G34" s="68" t="s">
        <v>71</v>
      </c>
      <c r="H34" s="68" t="s">
        <v>71</v>
      </c>
      <c r="I34" s="68" t="s">
        <v>71</v>
      </c>
      <c r="J34" s="68" t="s">
        <v>71</v>
      </c>
      <c r="K34" s="68" t="s">
        <v>71</v>
      </c>
      <c r="L34" s="68" t="s">
        <v>71</v>
      </c>
      <c r="M34" s="68" t="s">
        <v>71</v>
      </c>
      <c r="N34" s="68" t="s">
        <v>71</v>
      </c>
      <c r="O34" s="68" t="s">
        <v>71</v>
      </c>
      <c r="P34" s="68" t="s">
        <v>71</v>
      </c>
      <c r="Q34" s="68" t="s">
        <v>71</v>
      </c>
      <c r="R34" s="68" t="s">
        <v>71</v>
      </c>
      <c r="S34" s="68" t="s">
        <v>71</v>
      </c>
      <c r="T34" s="68" t="s">
        <v>71</v>
      </c>
      <c r="U34" s="68" t="s">
        <v>71</v>
      </c>
      <c r="V34" s="68" t="s">
        <v>71</v>
      </c>
      <c r="W34" s="68" t="s">
        <v>71</v>
      </c>
      <c r="X34" s="68" t="s">
        <v>71</v>
      </c>
      <c r="Y34" s="68" t="s">
        <v>71</v>
      </c>
      <c r="Z34" s="68" t="s">
        <v>71</v>
      </c>
      <c r="AA34" s="70" t="s">
        <v>71</v>
      </c>
      <c r="AB34" s="70" t="s">
        <v>71</v>
      </c>
      <c r="AC34" s="70" t="s">
        <v>71</v>
      </c>
      <c r="AD34" s="70" t="s">
        <v>71</v>
      </c>
      <c r="AE34" s="70" t="s">
        <v>71</v>
      </c>
      <c r="AF34" s="70" t="s">
        <v>71</v>
      </c>
      <c r="AG34" s="70" t="s">
        <v>71</v>
      </c>
      <c r="AH34" s="70" t="s">
        <v>71</v>
      </c>
      <c r="AI34" s="70" t="s">
        <v>71</v>
      </c>
      <c r="AJ34" s="70" t="s">
        <v>71</v>
      </c>
      <c r="AK34" s="70" t="s">
        <v>71</v>
      </c>
      <c r="AL34" s="70" t="s">
        <v>71</v>
      </c>
      <c r="AM34" s="37" t="s">
        <v>582</v>
      </c>
      <c r="AN34" s="78" t="s">
        <v>668</v>
      </c>
    </row>
    <row r="35" spans="1:40">
      <c r="B35" s="36"/>
      <c r="C35" s="36"/>
      <c r="D35" s="10" t="s">
        <v>442</v>
      </c>
      <c r="E35" s="12" t="s">
        <v>443</v>
      </c>
      <c r="F35" s="67" t="s">
        <v>1</v>
      </c>
      <c r="G35" s="68" t="s">
        <v>71</v>
      </c>
      <c r="H35" s="68" t="s">
        <v>71</v>
      </c>
      <c r="I35" s="68" t="s">
        <v>71</v>
      </c>
      <c r="J35" s="68" t="s">
        <v>71</v>
      </c>
      <c r="K35" s="68" t="s">
        <v>71</v>
      </c>
      <c r="L35" s="68" t="s">
        <v>71</v>
      </c>
      <c r="M35" s="68" t="s">
        <v>71</v>
      </c>
      <c r="N35" s="68" t="s">
        <v>71</v>
      </c>
      <c r="O35" s="68" t="s">
        <v>71</v>
      </c>
      <c r="P35" s="68" t="s">
        <v>71</v>
      </c>
      <c r="Q35" s="68" t="s">
        <v>71</v>
      </c>
      <c r="R35" s="68" t="s">
        <v>71</v>
      </c>
      <c r="S35" s="68" t="s">
        <v>71</v>
      </c>
      <c r="T35" s="68" t="s">
        <v>71</v>
      </c>
      <c r="U35" s="68" t="s">
        <v>71</v>
      </c>
      <c r="V35" s="68" t="s">
        <v>71</v>
      </c>
      <c r="W35" s="68" t="s">
        <v>71</v>
      </c>
      <c r="X35" s="68" t="s">
        <v>71</v>
      </c>
      <c r="Y35" s="68" t="s">
        <v>71</v>
      </c>
      <c r="Z35" s="68" t="s">
        <v>71</v>
      </c>
      <c r="AA35" s="70" t="s">
        <v>71</v>
      </c>
      <c r="AB35" s="70" t="s">
        <v>71</v>
      </c>
      <c r="AC35" s="70" t="s">
        <v>71</v>
      </c>
      <c r="AD35" s="70" t="s">
        <v>71</v>
      </c>
      <c r="AE35" s="70" t="s">
        <v>71</v>
      </c>
      <c r="AF35" s="70" t="s">
        <v>71</v>
      </c>
      <c r="AG35" s="70" t="s">
        <v>71</v>
      </c>
      <c r="AH35" s="70" t="s">
        <v>71</v>
      </c>
      <c r="AI35" s="70" t="s">
        <v>71</v>
      </c>
      <c r="AJ35" s="70" t="s">
        <v>71</v>
      </c>
      <c r="AK35" s="70" t="s">
        <v>71</v>
      </c>
      <c r="AL35" s="70" t="s">
        <v>71</v>
      </c>
      <c r="AM35" s="37" t="s">
        <v>582</v>
      </c>
      <c r="AN35" s="78" t="s">
        <v>668</v>
      </c>
    </row>
    <row r="36" spans="1:40">
      <c r="B36" s="36"/>
      <c r="C36" s="36"/>
      <c r="D36" s="10" t="s">
        <v>444</v>
      </c>
      <c r="E36" s="12" t="s">
        <v>445</v>
      </c>
      <c r="F36" s="67" t="s">
        <v>1</v>
      </c>
      <c r="G36" s="68" t="s">
        <v>71</v>
      </c>
      <c r="H36" s="68" t="s">
        <v>71</v>
      </c>
      <c r="I36" s="68" t="s">
        <v>71</v>
      </c>
      <c r="J36" s="68" t="s">
        <v>71</v>
      </c>
      <c r="K36" s="68" t="s">
        <v>71</v>
      </c>
      <c r="L36" s="68" t="s">
        <v>71</v>
      </c>
      <c r="M36" s="68" t="s">
        <v>71</v>
      </c>
      <c r="N36" s="68" t="s">
        <v>71</v>
      </c>
      <c r="O36" s="68" t="s">
        <v>71</v>
      </c>
      <c r="P36" s="68" t="s">
        <v>71</v>
      </c>
      <c r="Q36" s="68" t="s">
        <v>71</v>
      </c>
      <c r="R36" s="68" t="s">
        <v>71</v>
      </c>
      <c r="S36" s="68" t="s">
        <v>71</v>
      </c>
      <c r="T36" s="68" t="s">
        <v>71</v>
      </c>
      <c r="U36" s="68" t="s">
        <v>71</v>
      </c>
      <c r="V36" s="68" t="s">
        <v>71</v>
      </c>
      <c r="W36" s="68" t="s">
        <v>71</v>
      </c>
      <c r="X36" s="68" t="s">
        <v>71</v>
      </c>
      <c r="Y36" s="68" t="s">
        <v>71</v>
      </c>
      <c r="Z36" s="68" t="s">
        <v>71</v>
      </c>
      <c r="AA36" s="70" t="s">
        <v>71</v>
      </c>
      <c r="AB36" s="70" t="s">
        <v>71</v>
      </c>
      <c r="AC36" s="70" t="s">
        <v>71</v>
      </c>
      <c r="AD36" s="70" t="s">
        <v>71</v>
      </c>
      <c r="AE36" s="70" t="s">
        <v>71</v>
      </c>
      <c r="AF36" s="70" t="s">
        <v>71</v>
      </c>
      <c r="AG36" s="70" t="s">
        <v>71</v>
      </c>
      <c r="AH36" s="70" t="s">
        <v>71</v>
      </c>
      <c r="AI36" s="70" t="s">
        <v>71</v>
      </c>
      <c r="AJ36" s="70" t="s">
        <v>71</v>
      </c>
      <c r="AK36" s="70" t="s">
        <v>71</v>
      </c>
      <c r="AL36" s="70" t="s">
        <v>71</v>
      </c>
      <c r="AM36" s="37" t="s">
        <v>582</v>
      </c>
      <c r="AN36" s="78" t="s">
        <v>668</v>
      </c>
    </row>
    <row r="37" spans="1:40">
      <c r="B37" s="36"/>
      <c r="C37" s="36"/>
      <c r="D37" s="10" t="s">
        <v>446</v>
      </c>
      <c r="E37" s="12" t="s">
        <v>447</v>
      </c>
      <c r="F37" s="67" t="s">
        <v>1</v>
      </c>
      <c r="G37" s="68" t="s">
        <v>71</v>
      </c>
      <c r="H37" s="68" t="s">
        <v>71</v>
      </c>
      <c r="I37" s="68" t="s">
        <v>71</v>
      </c>
      <c r="J37" s="68" t="s">
        <v>71</v>
      </c>
      <c r="K37" s="68" t="s">
        <v>71</v>
      </c>
      <c r="L37" s="68" t="s">
        <v>71</v>
      </c>
      <c r="M37" s="68" t="s">
        <v>71</v>
      </c>
      <c r="N37" s="68" t="s">
        <v>71</v>
      </c>
      <c r="O37" s="68" t="s">
        <v>71</v>
      </c>
      <c r="P37" s="68" t="s">
        <v>71</v>
      </c>
      <c r="Q37" s="68" t="s">
        <v>71</v>
      </c>
      <c r="R37" s="68" t="s">
        <v>71</v>
      </c>
      <c r="S37" s="68" t="s">
        <v>71</v>
      </c>
      <c r="T37" s="68" t="s">
        <v>71</v>
      </c>
      <c r="U37" s="68" t="s">
        <v>71</v>
      </c>
      <c r="V37" s="68" t="s">
        <v>71</v>
      </c>
      <c r="W37" s="68" t="s">
        <v>71</v>
      </c>
      <c r="X37" s="68" t="s">
        <v>71</v>
      </c>
      <c r="Y37" s="68" t="s">
        <v>71</v>
      </c>
      <c r="Z37" s="68" t="s">
        <v>71</v>
      </c>
      <c r="AA37" s="70" t="s">
        <v>71</v>
      </c>
      <c r="AB37" s="70" t="s">
        <v>71</v>
      </c>
      <c r="AC37" s="70" t="s">
        <v>71</v>
      </c>
      <c r="AD37" s="70" t="s">
        <v>71</v>
      </c>
      <c r="AE37" s="70" t="s">
        <v>71</v>
      </c>
      <c r="AF37" s="70" t="s">
        <v>71</v>
      </c>
      <c r="AG37" s="70" t="s">
        <v>71</v>
      </c>
      <c r="AH37" s="70" t="s">
        <v>71</v>
      </c>
      <c r="AI37" s="70" t="s">
        <v>71</v>
      </c>
      <c r="AJ37" s="70" t="s">
        <v>71</v>
      </c>
      <c r="AK37" s="70" t="s">
        <v>71</v>
      </c>
      <c r="AL37" s="70" t="s">
        <v>71</v>
      </c>
      <c r="AM37" s="37" t="s">
        <v>582</v>
      </c>
      <c r="AN37" s="78" t="s">
        <v>668</v>
      </c>
    </row>
    <row r="38" spans="1:40">
      <c r="B38" s="36"/>
      <c r="C38" s="36"/>
      <c r="D38" s="10" t="s">
        <v>448</v>
      </c>
      <c r="E38" s="38" t="s">
        <v>449</v>
      </c>
      <c r="F38" s="67" t="s">
        <v>1</v>
      </c>
      <c r="G38" s="68" t="s">
        <v>71</v>
      </c>
      <c r="H38" s="68" t="s">
        <v>71</v>
      </c>
      <c r="I38" s="68" t="s">
        <v>71</v>
      </c>
      <c r="J38" s="68" t="s">
        <v>71</v>
      </c>
      <c r="K38" s="68" t="s">
        <v>71</v>
      </c>
      <c r="L38" s="68" t="s">
        <v>71</v>
      </c>
      <c r="M38" s="68" t="s">
        <v>71</v>
      </c>
      <c r="N38" s="68" t="s">
        <v>71</v>
      </c>
      <c r="O38" s="68" t="s">
        <v>71</v>
      </c>
      <c r="P38" s="68" t="s">
        <v>71</v>
      </c>
      <c r="Q38" s="68" t="s">
        <v>71</v>
      </c>
      <c r="R38" s="68" t="s">
        <v>71</v>
      </c>
      <c r="S38" s="68" t="s">
        <v>71</v>
      </c>
      <c r="T38" s="68" t="s">
        <v>71</v>
      </c>
      <c r="U38" s="68" t="s">
        <v>71</v>
      </c>
      <c r="V38" s="68" t="s">
        <v>71</v>
      </c>
      <c r="W38" s="68" t="s">
        <v>71</v>
      </c>
      <c r="X38" s="68" t="s">
        <v>71</v>
      </c>
      <c r="Y38" s="68" t="s">
        <v>71</v>
      </c>
      <c r="Z38" s="68" t="s">
        <v>71</v>
      </c>
      <c r="AA38" s="70" t="s">
        <v>71</v>
      </c>
      <c r="AB38" s="70" t="s">
        <v>71</v>
      </c>
      <c r="AC38" s="70" t="s">
        <v>71</v>
      </c>
      <c r="AD38" s="70" t="s">
        <v>71</v>
      </c>
      <c r="AE38" s="70" t="s">
        <v>71</v>
      </c>
      <c r="AF38" s="70" t="s">
        <v>71</v>
      </c>
      <c r="AG38" s="70" t="s">
        <v>71</v>
      </c>
      <c r="AH38" s="70" t="s">
        <v>71</v>
      </c>
      <c r="AI38" s="70" t="s">
        <v>71</v>
      </c>
      <c r="AJ38" s="70" t="s">
        <v>71</v>
      </c>
      <c r="AK38" s="70" t="s">
        <v>71</v>
      </c>
      <c r="AL38" s="70" t="s">
        <v>71</v>
      </c>
      <c r="AM38" s="37" t="s">
        <v>582</v>
      </c>
      <c r="AN38" s="78" t="s">
        <v>668</v>
      </c>
    </row>
    <row r="39" spans="1:40" ht="30">
      <c r="B39" s="36"/>
      <c r="C39" s="36" t="s">
        <v>450</v>
      </c>
      <c r="D39" s="10" t="s">
        <v>451</v>
      </c>
      <c r="E39" s="38" t="s">
        <v>541</v>
      </c>
      <c r="F39" s="67" t="s">
        <v>1</v>
      </c>
      <c r="G39" s="68" t="s">
        <v>71</v>
      </c>
      <c r="H39" s="68" t="s">
        <v>71</v>
      </c>
      <c r="I39" s="68" t="s">
        <v>71</v>
      </c>
      <c r="J39" s="68" t="s">
        <v>71</v>
      </c>
      <c r="K39" s="68" t="s">
        <v>71</v>
      </c>
      <c r="L39" s="68" t="s">
        <v>71</v>
      </c>
      <c r="M39" s="68" t="s">
        <v>71</v>
      </c>
      <c r="N39" s="68" t="s">
        <v>71</v>
      </c>
      <c r="O39" s="68" t="s">
        <v>71</v>
      </c>
      <c r="P39" s="68" t="s">
        <v>71</v>
      </c>
      <c r="Q39" s="68" t="s">
        <v>71</v>
      </c>
      <c r="R39" s="68" t="s">
        <v>71</v>
      </c>
      <c r="S39" s="68" t="s">
        <v>71</v>
      </c>
      <c r="T39" s="68" t="s">
        <v>71</v>
      </c>
      <c r="U39" s="68" t="s">
        <v>71</v>
      </c>
      <c r="V39" s="68" t="s">
        <v>71</v>
      </c>
      <c r="W39" s="68" t="s">
        <v>71</v>
      </c>
      <c r="X39" s="68" t="s">
        <v>71</v>
      </c>
      <c r="Y39" s="68" t="s">
        <v>71</v>
      </c>
      <c r="Z39" s="68" t="s">
        <v>71</v>
      </c>
      <c r="AA39" s="70" t="s">
        <v>71</v>
      </c>
      <c r="AB39" s="70" t="s">
        <v>71</v>
      </c>
      <c r="AC39" s="70" t="s">
        <v>71</v>
      </c>
      <c r="AD39" s="70" t="s">
        <v>71</v>
      </c>
      <c r="AE39" s="70" t="s">
        <v>71</v>
      </c>
      <c r="AF39" s="70" t="s">
        <v>71</v>
      </c>
      <c r="AG39" s="70" t="s">
        <v>71</v>
      </c>
      <c r="AH39" s="70" t="s">
        <v>71</v>
      </c>
      <c r="AI39" s="70" t="s">
        <v>71</v>
      </c>
      <c r="AJ39" s="70" t="s">
        <v>71</v>
      </c>
      <c r="AK39" s="70" t="s">
        <v>71</v>
      </c>
      <c r="AL39" s="70" t="s">
        <v>71</v>
      </c>
      <c r="AM39" s="37" t="s">
        <v>582</v>
      </c>
      <c r="AN39" s="78" t="s">
        <v>668</v>
      </c>
    </row>
    <row r="40" spans="1:40">
      <c r="B40" s="36"/>
      <c r="C40" s="36"/>
      <c r="D40" s="10" t="s">
        <v>453</v>
      </c>
      <c r="E40" s="38" t="s">
        <v>543</v>
      </c>
      <c r="F40" s="67" t="s">
        <v>1</v>
      </c>
      <c r="G40" s="68" t="s">
        <v>71</v>
      </c>
      <c r="H40" s="68" t="s">
        <v>71</v>
      </c>
      <c r="I40" s="68" t="s">
        <v>71</v>
      </c>
      <c r="J40" s="68" t="s">
        <v>71</v>
      </c>
      <c r="K40" s="68" t="s">
        <v>71</v>
      </c>
      <c r="L40" s="68" t="s">
        <v>71</v>
      </c>
      <c r="M40" s="68" t="s">
        <v>71</v>
      </c>
      <c r="N40" s="68" t="s">
        <v>71</v>
      </c>
      <c r="O40" s="68" t="s">
        <v>71</v>
      </c>
      <c r="P40" s="68" t="s">
        <v>71</v>
      </c>
      <c r="Q40" s="68" t="s">
        <v>71</v>
      </c>
      <c r="R40" s="68" t="s">
        <v>71</v>
      </c>
      <c r="S40" s="68" t="s">
        <v>71</v>
      </c>
      <c r="T40" s="68" t="s">
        <v>71</v>
      </c>
      <c r="U40" s="68" t="s">
        <v>71</v>
      </c>
      <c r="V40" s="68" t="s">
        <v>71</v>
      </c>
      <c r="W40" s="68" t="s">
        <v>71</v>
      </c>
      <c r="X40" s="68" t="s">
        <v>71</v>
      </c>
      <c r="Y40" s="68" t="s">
        <v>71</v>
      </c>
      <c r="Z40" s="68" t="s">
        <v>71</v>
      </c>
      <c r="AA40" s="70" t="s">
        <v>71</v>
      </c>
      <c r="AB40" s="70" t="s">
        <v>71</v>
      </c>
      <c r="AC40" s="70" t="s">
        <v>71</v>
      </c>
      <c r="AD40" s="70" t="s">
        <v>71</v>
      </c>
      <c r="AE40" s="70" t="s">
        <v>71</v>
      </c>
      <c r="AF40" s="70" t="s">
        <v>71</v>
      </c>
      <c r="AG40" s="70" t="s">
        <v>71</v>
      </c>
      <c r="AH40" s="70" t="s">
        <v>71</v>
      </c>
      <c r="AI40" s="70" t="s">
        <v>71</v>
      </c>
      <c r="AJ40" s="70" t="s">
        <v>71</v>
      </c>
      <c r="AK40" s="70" t="s">
        <v>71</v>
      </c>
      <c r="AL40" s="70" t="s">
        <v>71</v>
      </c>
      <c r="AM40" s="37" t="s">
        <v>582</v>
      </c>
      <c r="AN40" s="78" t="s">
        <v>668</v>
      </c>
    </row>
    <row r="41" spans="1:40">
      <c r="B41" s="36"/>
      <c r="C41" s="36"/>
      <c r="D41" s="10" t="s">
        <v>455</v>
      </c>
      <c r="E41" s="12" t="s">
        <v>545</v>
      </c>
      <c r="F41" s="67" t="s">
        <v>1</v>
      </c>
      <c r="G41" s="68" t="s">
        <v>71</v>
      </c>
      <c r="H41" s="68" t="s">
        <v>71</v>
      </c>
      <c r="I41" s="68" t="s">
        <v>71</v>
      </c>
      <c r="J41" s="68" t="s">
        <v>71</v>
      </c>
      <c r="K41" s="68" t="s">
        <v>71</v>
      </c>
      <c r="L41" s="68" t="s">
        <v>71</v>
      </c>
      <c r="M41" s="68" t="s">
        <v>71</v>
      </c>
      <c r="N41" s="68" t="s">
        <v>71</v>
      </c>
      <c r="O41" s="68" t="s">
        <v>71</v>
      </c>
      <c r="P41" s="68" t="s">
        <v>71</v>
      </c>
      <c r="Q41" s="68" t="s">
        <v>71</v>
      </c>
      <c r="R41" s="68" t="s">
        <v>71</v>
      </c>
      <c r="S41" s="68" t="s">
        <v>71</v>
      </c>
      <c r="T41" s="68" t="s">
        <v>71</v>
      </c>
      <c r="U41" s="68" t="s">
        <v>71</v>
      </c>
      <c r="V41" s="68" t="s">
        <v>71</v>
      </c>
      <c r="W41" s="68" t="s">
        <v>71</v>
      </c>
      <c r="X41" s="68" t="s">
        <v>71</v>
      </c>
      <c r="Y41" s="68" t="s">
        <v>71</v>
      </c>
      <c r="Z41" s="68" t="s">
        <v>71</v>
      </c>
      <c r="AA41" s="70" t="s">
        <v>71</v>
      </c>
      <c r="AB41" s="70" t="s">
        <v>71</v>
      </c>
      <c r="AC41" s="70" t="s">
        <v>71</v>
      </c>
      <c r="AD41" s="70" t="s">
        <v>71</v>
      </c>
      <c r="AE41" s="70" t="s">
        <v>71</v>
      </c>
      <c r="AF41" s="70" t="s">
        <v>71</v>
      </c>
      <c r="AG41" s="70" t="s">
        <v>71</v>
      </c>
      <c r="AH41" s="70" t="s">
        <v>71</v>
      </c>
      <c r="AI41" s="70" t="s">
        <v>71</v>
      </c>
      <c r="AJ41" s="70" t="s">
        <v>71</v>
      </c>
      <c r="AK41" s="70" t="s">
        <v>71</v>
      </c>
      <c r="AL41" s="70" t="s">
        <v>71</v>
      </c>
      <c r="AM41" s="37" t="s">
        <v>582</v>
      </c>
      <c r="AN41" s="78" t="s">
        <v>668</v>
      </c>
    </row>
    <row r="42" spans="1:40">
      <c r="B42" s="36"/>
      <c r="C42" s="36"/>
      <c r="D42" s="10" t="s">
        <v>457</v>
      </c>
      <c r="E42" s="12" t="s">
        <v>460</v>
      </c>
      <c r="F42" s="67" t="s">
        <v>1</v>
      </c>
      <c r="G42" s="68" t="s">
        <v>71</v>
      </c>
      <c r="H42" s="68" t="s">
        <v>71</v>
      </c>
      <c r="I42" s="68" t="s">
        <v>71</v>
      </c>
      <c r="J42" s="68" t="s">
        <v>71</v>
      </c>
      <c r="K42" s="68" t="s">
        <v>71</v>
      </c>
      <c r="L42" s="68" t="s">
        <v>71</v>
      </c>
      <c r="M42" s="68" t="s">
        <v>71</v>
      </c>
      <c r="N42" s="68" t="s">
        <v>71</v>
      </c>
      <c r="O42" s="68" t="s">
        <v>71</v>
      </c>
      <c r="P42" s="68" t="s">
        <v>71</v>
      </c>
      <c r="Q42" s="68" t="s">
        <v>71</v>
      </c>
      <c r="R42" s="68" t="s">
        <v>71</v>
      </c>
      <c r="S42" s="68" t="s">
        <v>71</v>
      </c>
      <c r="T42" s="68" t="s">
        <v>71</v>
      </c>
      <c r="U42" s="68" t="s">
        <v>71</v>
      </c>
      <c r="V42" s="68" t="s">
        <v>71</v>
      </c>
      <c r="W42" s="68" t="s">
        <v>71</v>
      </c>
      <c r="X42" s="68" t="s">
        <v>71</v>
      </c>
      <c r="Y42" s="68" t="s">
        <v>71</v>
      </c>
      <c r="Z42" s="68" t="s">
        <v>71</v>
      </c>
      <c r="AA42" s="70" t="s">
        <v>71</v>
      </c>
      <c r="AB42" s="70" t="s">
        <v>71</v>
      </c>
      <c r="AC42" s="70" t="s">
        <v>71</v>
      </c>
      <c r="AD42" s="70" t="s">
        <v>71</v>
      </c>
      <c r="AE42" s="70" t="s">
        <v>71</v>
      </c>
      <c r="AF42" s="70" t="s">
        <v>71</v>
      </c>
      <c r="AG42" s="70" t="s">
        <v>71</v>
      </c>
      <c r="AH42" s="70" t="s">
        <v>71</v>
      </c>
      <c r="AI42" s="70" t="s">
        <v>71</v>
      </c>
      <c r="AJ42" s="70" t="s">
        <v>71</v>
      </c>
      <c r="AK42" s="70" t="s">
        <v>71</v>
      </c>
      <c r="AL42" s="70" t="s">
        <v>71</v>
      </c>
      <c r="AM42" s="37" t="s">
        <v>582</v>
      </c>
      <c r="AN42" s="78" t="s">
        <v>668</v>
      </c>
    </row>
    <row r="43" spans="1:40">
      <c r="B43" s="36"/>
      <c r="C43" s="36"/>
      <c r="D43" s="10" t="s">
        <v>459</v>
      </c>
      <c r="E43" s="12" t="s">
        <v>548</v>
      </c>
      <c r="F43" s="67" t="s">
        <v>1</v>
      </c>
      <c r="G43" s="68" t="s">
        <v>71</v>
      </c>
      <c r="H43" s="68" t="s">
        <v>71</v>
      </c>
      <c r="I43" s="68" t="s">
        <v>71</v>
      </c>
      <c r="J43" s="68" t="s">
        <v>71</v>
      </c>
      <c r="K43" s="68" t="s">
        <v>71</v>
      </c>
      <c r="L43" s="68" t="s">
        <v>71</v>
      </c>
      <c r="M43" s="68" t="s">
        <v>71</v>
      </c>
      <c r="N43" s="68" t="s">
        <v>71</v>
      </c>
      <c r="O43" s="68" t="s">
        <v>71</v>
      </c>
      <c r="P43" s="68" t="s">
        <v>71</v>
      </c>
      <c r="Q43" s="68" t="s">
        <v>71</v>
      </c>
      <c r="R43" s="68" t="s">
        <v>71</v>
      </c>
      <c r="S43" s="68" t="s">
        <v>71</v>
      </c>
      <c r="T43" s="68" t="s">
        <v>71</v>
      </c>
      <c r="U43" s="68" t="s">
        <v>71</v>
      </c>
      <c r="V43" s="68" t="s">
        <v>71</v>
      </c>
      <c r="W43" s="68" t="s">
        <v>71</v>
      </c>
      <c r="X43" s="68" t="s">
        <v>71</v>
      </c>
      <c r="Y43" s="68" t="s">
        <v>71</v>
      </c>
      <c r="Z43" s="68" t="s">
        <v>71</v>
      </c>
      <c r="AA43" s="70" t="s">
        <v>71</v>
      </c>
      <c r="AB43" s="70" t="s">
        <v>71</v>
      </c>
      <c r="AC43" s="70" t="s">
        <v>71</v>
      </c>
      <c r="AD43" s="70" t="s">
        <v>71</v>
      </c>
      <c r="AE43" s="70" t="s">
        <v>71</v>
      </c>
      <c r="AF43" s="70" t="s">
        <v>71</v>
      </c>
      <c r="AG43" s="70" t="s">
        <v>71</v>
      </c>
      <c r="AH43" s="70" t="s">
        <v>71</v>
      </c>
      <c r="AI43" s="70" t="s">
        <v>71</v>
      </c>
      <c r="AJ43" s="70" t="s">
        <v>71</v>
      </c>
      <c r="AK43" s="70" t="s">
        <v>71</v>
      </c>
      <c r="AL43" s="70" t="s">
        <v>71</v>
      </c>
      <c r="AM43" s="37" t="s">
        <v>582</v>
      </c>
      <c r="AN43" s="78" t="s">
        <v>668</v>
      </c>
    </row>
    <row r="44" spans="1:40">
      <c r="B44" s="36"/>
      <c r="C44" s="36"/>
      <c r="D44" s="10" t="s">
        <v>461</v>
      </c>
      <c r="E44" s="12" t="s">
        <v>550</v>
      </c>
      <c r="F44" s="67" t="s">
        <v>1</v>
      </c>
      <c r="G44" s="68" t="s">
        <v>71</v>
      </c>
      <c r="H44" s="68" t="s">
        <v>71</v>
      </c>
      <c r="I44" s="68" t="s">
        <v>71</v>
      </c>
      <c r="J44" s="68" t="s">
        <v>71</v>
      </c>
      <c r="K44" s="68" t="s">
        <v>71</v>
      </c>
      <c r="L44" s="68" t="s">
        <v>71</v>
      </c>
      <c r="M44" s="68" t="s">
        <v>71</v>
      </c>
      <c r="N44" s="68" t="s">
        <v>71</v>
      </c>
      <c r="O44" s="68" t="s">
        <v>71</v>
      </c>
      <c r="P44" s="68" t="s">
        <v>71</v>
      </c>
      <c r="Q44" s="68" t="s">
        <v>71</v>
      </c>
      <c r="R44" s="68" t="s">
        <v>71</v>
      </c>
      <c r="S44" s="68" t="s">
        <v>71</v>
      </c>
      <c r="T44" s="68" t="s">
        <v>71</v>
      </c>
      <c r="U44" s="68" t="s">
        <v>71</v>
      </c>
      <c r="V44" s="68" t="s">
        <v>71</v>
      </c>
      <c r="W44" s="68" t="s">
        <v>71</v>
      </c>
      <c r="X44" s="68" t="s">
        <v>71</v>
      </c>
      <c r="Y44" s="68" t="s">
        <v>71</v>
      </c>
      <c r="Z44" s="68" t="s">
        <v>71</v>
      </c>
      <c r="AA44" s="70" t="s">
        <v>71</v>
      </c>
      <c r="AB44" s="70" t="s">
        <v>71</v>
      </c>
      <c r="AC44" s="70" t="s">
        <v>71</v>
      </c>
      <c r="AD44" s="70" t="s">
        <v>71</v>
      </c>
      <c r="AE44" s="70" t="s">
        <v>71</v>
      </c>
      <c r="AF44" s="70" t="s">
        <v>71</v>
      </c>
      <c r="AG44" s="70" t="s">
        <v>71</v>
      </c>
      <c r="AH44" s="70" t="s">
        <v>71</v>
      </c>
      <c r="AI44" s="70" t="s">
        <v>71</v>
      </c>
      <c r="AJ44" s="70" t="s">
        <v>71</v>
      </c>
      <c r="AK44" s="70" t="s">
        <v>71</v>
      </c>
      <c r="AL44" s="70" t="s">
        <v>71</v>
      </c>
      <c r="AM44" s="37" t="s">
        <v>582</v>
      </c>
      <c r="AN44" s="78" t="s">
        <v>668</v>
      </c>
    </row>
    <row r="45" spans="1:40">
      <c r="B45" s="36"/>
      <c r="C45" s="36"/>
      <c r="D45" s="10" t="s">
        <v>463</v>
      </c>
      <c r="E45" s="12" t="s">
        <v>552</v>
      </c>
      <c r="F45" s="67" t="s">
        <v>1</v>
      </c>
      <c r="G45" s="68" t="s">
        <v>71</v>
      </c>
      <c r="H45" s="68" t="s">
        <v>71</v>
      </c>
      <c r="I45" s="68" t="s">
        <v>71</v>
      </c>
      <c r="J45" s="68" t="s">
        <v>71</v>
      </c>
      <c r="K45" s="68" t="s">
        <v>71</v>
      </c>
      <c r="L45" s="68" t="s">
        <v>71</v>
      </c>
      <c r="M45" s="68" t="s">
        <v>71</v>
      </c>
      <c r="N45" s="68" t="s">
        <v>71</v>
      </c>
      <c r="O45" s="68" t="s">
        <v>71</v>
      </c>
      <c r="P45" s="68" t="s">
        <v>71</v>
      </c>
      <c r="Q45" s="68" t="s">
        <v>71</v>
      </c>
      <c r="R45" s="68" t="s">
        <v>71</v>
      </c>
      <c r="S45" s="68" t="s">
        <v>71</v>
      </c>
      <c r="T45" s="68" t="s">
        <v>71</v>
      </c>
      <c r="U45" s="68" t="s">
        <v>71</v>
      </c>
      <c r="V45" s="68" t="s">
        <v>71</v>
      </c>
      <c r="W45" s="68" t="s">
        <v>71</v>
      </c>
      <c r="X45" s="68" t="s">
        <v>71</v>
      </c>
      <c r="Y45" s="68" t="s">
        <v>71</v>
      </c>
      <c r="Z45" s="68" t="s">
        <v>71</v>
      </c>
      <c r="AA45" s="70" t="s">
        <v>71</v>
      </c>
      <c r="AB45" s="70" t="s">
        <v>71</v>
      </c>
      <c r="AC45" s="70" t="s">
        <v>71</v>
      </c>
      <c r="AD45" s="70" t="s">
        <v>71</v>
      </c>
      <c r="AE45" s="70" t="s">
        <v>71</v>
      </c>
      <c r="AF45" s="70" t="s">
        <v>71</v>
      </c>
      <c r="AG45" s="70" t="s">
        <v>71</v>
      </c>
      <c r="AH45" s="70" t="s">
        <v>71</v>
      </c>
      <c r="AI45" s="70" t="s">
        <v>71</v>
      </c>
      <c r="AJ45" s="70" t="s">
        <v>71</v>
      </c>
      <c r="AK45" s="70" t="s">
        <v>71</v>
      </c>
      <c r="AL45" s="70" t="s">
        <v>71</v>
      </c>
      <c r="AM45" s="37" t="s">
        <v>582</v>
      </c>
      <c r="AN45" s="78" t="s">
        <v>668</v>
      </c>
    </row>
    <row r="46" spans="1:40">
      <c r="B46" s="36"/>
      <c r="C46" s="36"/>
      <c r="D46" s="10" t="s">
        <v>465</v>
      </c>
      <c r="E46" s="12" t="s">
        <v>456</v>
      </c>
      <c r="F46" s="67" t="s">
        <v>1</v>
      </c>
      <c r="G46" s="68" t="s">
        <v>71</v>
      </c>
      <c r="H46" s="68" t="s">
        <v>71</v>
      </c>
      <c r="I46" s="68" t="s">
        <v>71</v>
      </c>
      <c r="J46" s="68" t="s">
        <v>71</v>
      </c>
      <c r="K46" s="68" t="s">
        <v>71</v>
      </c>
      <c r="L46" s="68" t="s">
        <v>71</v>
      </c>
      <c r="M46" s="68" t="s">
        <v>71</v>
      </c>
      <c r="N46" s="68" t="s">
        <v>71</v>
      </c>
      <c r="O46" s="68" t="s">
        <v>71</v>
      </c>
      <c r="P46" s="68" t="s">
        <v>71</v>
      </c>
      <c r="Q46" s="68" t="s">
        <v>71</v>
      </c>
      <c r="R46" s="68" t="s">
        <v>71</v>
      </c>
      <c r="S46" s="68" t="s">
        <v>71</v>
      </c>
      <c r="T46" s="68" t="s">
        <v>71</v>
      </c>
      <c r="U46" s="68" t="s">
        <v>71</v>
      </c>
      <c r="V46" s="68" t="s">
        <v>71</v>
      </c>
      <c r="W46" s="68" t="s">
        <v>71</v>
      </c>
      <c r="X46" s="68" t="s">
        <v>71</v>
      </c>
      <c r="Y46" s="68" t="s">
        <v>71</v>
      </c>
      <c r="Z46" s="68" t="s">
        <v>71</v>
      </c>
      <c r="AA46" s="70" t="s">
        <v>71</v>
      </c>
      <c r="AB46" s="70" t="s">
        <v>71</v>
      </c>
      <c r="AC46" s="70" t="s">
        <v>71</v>
      </c>
      <c r="AD46" s="70" t="s">
        <v>71</v>
      </c>
      <c r="AE46" s="70" t="s">
        <v>71</v>
      </c>
      <c r="AF46" s="70" t="s">
        <v>71</v>
      </c>
      <c r="AG46" s="70" t="s">
        <v>71</v>
      </c>
      <c r="AH46" s="70" t="s">
        <v>71</v>
      </c>
      <c r="AI46" s="70" t="s">
        <v>71</v>
      </c>
      <c r="AJ46" s="70" t="s">
        <v>71</v>
      </c>
      <c r="AK46" s="70" t="s">
        <v>71</v>
      </c>
      <c r="AL46" s="70" t="s">
        <v>71</v>
      </c>
      <c r="AM46" s="37" t="s">
        <v>582</v>
      </c>
      <c r="AN46" s="78" t="s">
        <v>668</v>
      </c>
    </row>
    <row r="47" spans="1:40">
      <c r="B47" s="36"/>
      <c r="C47" s="36"/>
      <c r="D47" s="34" t="s">
        <v>669</v>
      </c>
      <c r="E47" s="12" t="s">
        <v>555</v>
      </c>
      <c r="F47" s="67" t="s">
        <v>1</v>
      </c>
      <c r="G47" s="68" t="s">
        <v>71</v>
      </c>
      <c r="H47" s="68" t="s">
        <v>71</v>
      </c>
      <c r="I47" s="68" t="s">
        <v>71</v>
      </c>
      <c r="J47" s="68" t="s">
        <v>71</v>
      </c>
      <c r="K47" s="68" t="s">
        <v>71</v>
      </c>
      <c r="L47" s="68" t="s">
        <v>71</v>
      </c>
      <c r="M47" s="68" t="s">
        <v>71</v>
      </c>
      <c r="N47" s="68" t="s">
        <v>71</v>
      </c>
      <c r="O47" s="68" t="s">
        <v>71</v>
      </c>
      <c r="P47" s="68" t="s">
        <v>71</v>
      </c>
      <c r="Q47" s="68" t="s">
        <v>71</v>
      </c>
      <c r="R47" s="68" t="s">
        <v>71</v>
      </c>
      <c r="S47" s="68" t="s">
        <v>71</v>
      </c>
      <c r="T47" s="68" t="s">
        <v>71</v>
      </c>
      <c r="U47" s="68" t="s">
        <v>71</v>
      </c>
      <c r="V47" s="68" t="s">
        <v>71</v>
      </c>
      <c r="W47" s="68" t="s">
        <v>71</v>
      </c>
      <c r="X47" s="68" t="s">
        <v>71</v>
      </c>
      <c r="Y47" s="68" t="s">
        <v>71</v>
      </c>
      <c r="Z47" s="68" t="s">
        <v>71</v>
      </c>
      <c r="AA47" s="70" t="s">
        <v>71</v>
      </c>
      <c r="AB47" s="70" t="s">
        <v>71</v>
      </c>
      <c r="AC47" s="70" t="s">
        <v>71</v>
      </c>
      <c r="AD47" s="70" t="s">
        <v>71</v>
      </c>
      <c r="AE47" s="70" t="s">
        <v>71</v>
      </c>
      <c r="AF47" s="70" t="s">
        <v>71</v>
      </c>
      <c r="AG47" s="70" t="s">
        <v>71</v>
      </c>
      <c r="AH47" s="70" t="s">
        <v>71</v>
      </c>
      <c r="AI47" s="70" t="s">
        <v>71</v>
      </c>
      <c r="AJ47" s="70" t="s">
        <v>71</v>
      </c>
      <c r="AK47" s="70" t="s">
        <v>71</v>
      </c>
      <c r="AL47" s="70" t="s">
        <v>71</v>
      </c>
      <c r="AM47" s="37" t="s">
        <v>582</v>
      </c>
      <c r="AN47" s="78" t="s">
        <v>668</v>
      </c>
    </row>
    <row r="48" spans="1:40">
      <c r="B48" s="36"/>
      <c r="C48" s="36"/>
      <c r="D48" s="10" t="s">
        <v>670</v>
      </c>
      <c r="E48" s="12" t="s">
        <v>557</v>
      </c>
      <c r="F48" s="67" t="s">
        <v>1</v>
      </c>
      <c r="G48" s="68" t="s">
        <v>71</v>
      </c>
      <c r="H48" s="68" t="s">
        <v>71</v>
      </c>
      <c r="I48" s="68" t="s">
        <v>71</v>
      </c>
      <c r="J48" s="68" t="s">
        <v>71</v>
      </c>
      <c r="K48" s="68" t="s">
        <v>71</v>
      </c>
      <c r="L48" s="68" t="s">
        <v>71</v>
      </c>
      <c r="M48" s="68" t="s">
        <v>71</v>
      </c>
      <c r="N48" s="68" t="s">
        <v>71</v>
      </c>
      <c r="O48" s="68" t="s">
        <v>71</v>
      </c>
      <c r="P48" s="68" t="s">
        <v>71</v>
      </c>
      <c r="Q48" s="68" t="s">
        <v>71</v>
      </c>
      <c r="R48" s="68" t="s">
        <v>71</v>
      </c>
      <c r="S48" s="68" t="s">
        <v>71</v>
      </c>
      <c r="T48" s="68" t="s">
        <v>71</v>
      </c>
      <c r="U48" s="68" t="s">
        <v>71</v>
      </c>
      <c r="V48" s="68" t="s">
        <v>71</v>
      </c>
      <c r="W48" s="68" t="s">
        <v>71</v>
      </c>
      <c r="X48" s="68" t="s">
        <v>71</v>
      </c>
      <c r="Y48" s="68" t="s">
        <v>71</v>
      </c>
      <c r="Z48" s="68" t="s">
        <v>71</v>
      </c>
      <c r="AA48" s="70" t="s">
        <v>71</v>
      </c>
      <c r="AB48" s="70" t="s">
        <v>71</v>
      </c>
      <c r="AC48" s="70" t="s">
        <v>71</v>
      </c>
      <c r="AD48" s="70" t="s">
        <v>71</v>
      </c>
      <c r="AE48" s="70" t="s">
        <v>71</v>
      </c>
      <c r="AF48" s="70" t="s">
        <v>71</v>
      </c>
      <c r="AG48" s="70" t="s">
        <v>71</v>
      </c>
      <c r="AH48" s="70" t="s">
        <v>71</v>
      </c>
      <c r="AI48" s="70" t="s">
        <v>71</v>
      </c>
      <c r="AJ48" s="70" t="s">
        <v>71</v>
      </c>
      <c r="AK48" s="70" t="s">
        <v>71</v>
      </c>
      <c r="AL48" s="70" t="s">
        <v>71</v>
      </c>
      <c r="AM48" s="37" t="s">
        <v>582</v>
      </c>
      <c r="AN48" s="78" t="s">
        <v>668</v>
      </c>
    </row>
    <row r="49" spans="2:40">
      <c r="B49" s="36"/>
      <c r="C49" s="36"/>
      <c r="D49" s="10" t="s">
        <v>671</v>
      </c>
      <c r="E49" s="12" t="s">
        <v>559</v>
      </c>
      <c r="F49" s="67" t="s">
        <v>1</v>
      </c>
      <c r="G49" s="68" t="s">
        <v>71</v>
      </c>
      <c r="H49" s="68" t="s">
        <v>71</v>
      </c>
      <c r="I49" s="68" t="s">
        <v>71</v>
      </c>
      <c r="J49" s="68" t="s">
        <v>71</v>
      </c>
      <c r="K49" s="68" t="s">
        <v>71</v>
      </c>
      <c r="L49" s="68" t="s">
        <v>71</v>
      </c>
      <c r="M49" s="68" t="s">
        <v>71</v>
      </c>
      <c r="N49" s="68" t="s">
        <v>71</v>
      </c>
      <c r="O49" s="68" t="s">
        <v>71</v>
      </c>
      <c r="P49" s="68" t="s">
        <v>71</v>
      </c>
      <c r="Q49" s="68" t="s">
        <v>71</v>
      </c>
      <c r="R49" s="68" t="s">
        <v>71</v>
      </c>
      <c r="S49" s="68" t="s">
        <v>71</v>
      </c>
      <c r="T49" s="68" t="s">
        <v>71</v>
      </c>
      <c r="U49" s="68" t="s">
        <v>71</v>
      </c>
      <c r="V49" s="68" t="s">
        <v>71</v>
      </c>
      <c r="W49" s="68" t="s">
        <v>71</v>
      </c>
      <c r="X49" s="68" t="s">
        <v>71</v>
      </c>
      <c r="Y49" s="68" t="s">
        <v>71</v>
      </c>
      <c r="Z49" s="68" t="s">
        <v>71</v>
      </c>
      <c r="AA49" s="70" t="s">
        <v>71</v>
      </c>
      <c r="AB49" s="70" t="s">
        <v>71</v>
      </c>
      <c r="AC49" s="70" t="s">
        <v>71</v>
      </c>
      <c r="AD49" s="70" t="s">
        <v>71</v>
      </c>
      <c r="AE49" s="70" t="s">
        <v>71</v>
      </c>
      <c r="AF49" s="70" t="s">
        <v>71</v>
      </c>
      <c r="AG49" s="70" t="s">
        <v>71</v>
      </c>
      <c r="AH49" s="70" t="s">
        <v>71</v>
      </c>
      <c r="AI49" s="70" t="s">
        <v>71</v>
      </c>
      <c r="AJ49" s="70" t="s">
        <v>71</v>
      </c>
      <c r="AK49" s="70" t="s">
        <v>71</v>
      </c>
      <c r="AL49" s="70" t="s">
        <v>71</v>
      </c>
      <c r="AM49" s="37" t="s">
        <v>582</v>
      </c>
      <c r="AN49" s="78" t="s">
        <v>668</v>
      </c>
    </row>
    <row r="50" spans="2:40">
      <c r="B50" s="36"/>
      <c r="C50" s="36"/>
      <c r="D50" s="10" t="s">
        <v>672</v>
      </c>
      <c r="E50" s="12" t="s">
        <v>561</v>
      </c>
      <c r="F50" s="67" t="s">
        <v>1</v>
      </c>
      <c r="G50" s="68" t="s">
        <v>71</v>
      </c>
      <c r="H50" s="68" t="s">
        <v>71</v>
      </c>
      <c r="I50" s="68" t="s">
        <v>71</v>
      </c>
      <c r="J50" s="68" t="s">
        <v>71</v>
      </c>
      <c r="K50" s="68" t="s">
        <v>71</v>
      </c>
      <c r="L50" s="68" t="s">
        <v>71</v>
      </c>
      <c r="M50" s="68" t="s">
        <v>71</v>
      </c>
      <c r="N50" s="68" t="s">
        <v>71</v>
      </c>
      <c r="O50" s="68" t="s">
        <v>71</v>
      </c>
      <c r="P50" s="68" t="s">
        <v>71</v>
      </c>
      <c r="Q50" s="68" t="s">
        <v>71</v>
      </c>
      <c r="R50" s="68" t="s">
        <v>71</v>
      </c>
      <c r="S50" s="68" t="s">
        <v>71</v>
      </c>
      <c r="T50" s="68" t="s">
        <v>71</v>
      </c>
      <c r="U50" s="68" t="s">
        <v>71</v>
      </c>
      <c r="V50" s="68" t="s">
        <v>71</v>
      </c>
      <c r="W50" s="68" t="s">
        <v>71</v>
      </c>
      <c r="X50" s="68" t="s">
        <v>71</v>
      </c>
      <c r="Y50" s="68" t="s">
        <v>71</v>
      </c>
      <c r="Z50" s="68" t="s">
        <v>71</v>
      </c>
      <c r="AA50" s="70" t="s">
        <v>71</v>
      </c>
      <c r="AB50" s="70" t="s">
        <v>71</v>
      </c>
      <c r="AC50" s="70" t="s">
        <v>71</v>
      </c>
      <c r="AD50" s="70" t="s">
        <v>71</v>
      </c>
      <c r="AE50" s="70" t="s">
        <v>71</v>
      </c>
      <c r="AF50" s="70" t="s">
        <v>71</v>
      </c>
      <c r="AG50" s="70" t="s">
        <v>71</v>
      </c>
      <c r="AH50" s="70" t="s">
        <v>71</v>
      </c>
      <c r="AI50" s="70" t="s">
        <v>71</v>
      </c>
      <c r="AJ50" s="70" t="s">
        <v>71</v>
      </c>
      <c r="AK50" s="70" t="s">
        <v>71</v>
      </c>
      <c r="AL50" s="70" t="s">
        <v>71</v>
      </c>
      <c r="AM50" s="37" t="s">
        <v>582</v>
      </c>
      <c r="AN50" s="78" t="s">
        <v>668</v>
      </c>
    </row>
    <row r="51" spans="2:40">
      <c r="B51" s="36"/>
      <c r="C51" s="36"/>
      <c r="D51" s="10" t="s">
        <v>673</v>
      </c>
      <c r="E51" s="12" t="s">
        <v>563</v>
      </c>
      <c r="F51" s="67" t="s">
        <v>1</v>
      </c>
      <c r="G51" s="68" t="s">
        <v>71</v>
      </c>
      <c r="H51" s="68" t="s">
        <v>71</v>
      </c>
      <c r="I51" s="68" t="s">
        <v>71</v>
      </c>
      <c r="J51" s="68" t="s">
        <v>71</v>
      </c>
      <c r="K51" s="68" t="s">
        <v>71</v>
      </c>
      <c r="L51" s="68" t="s">
        <v>71</v>
      </c>
      <c r="M51" s="68" t="s">
        <v>71</v>
      </c>
      <c r="N51" s="68" t="s">
        <v>71</v>
      </c>
      <c r="O51" s="68" t="s">
        <v>71</v>
      </c>
      <c r="P51" s="68" t="s">
        <v>71</v>
      </c>
      <c r="Q51" s="68" t="s">
        <v>71</v>
      </c>
      <c r="R51" s="68" t="s">
        <v>71</v>
      </c>
      <c r="S51" s="68" t="s">
        <v>71</v>
      </c>
      <c r="T51" s="68" t="s">
        <v>71</v>
      </c>
      <c r="U51" s="68" t="s">
        <v>71</v>
      </c>
      <c r="V51" s="68" t="s">
        <v>71</v>
      </c>
      <c r="W51" s="68" t="s">
        <v>71</v>
      </c>
      <c r="X51" s="68" t="s">
        <v>71</v>
      </c>
      <c r="Y51" s="68" t="s">
        <v>71</v>
      </c>
      <c r="Z51" s="68" t="s">
        <v>71</v>
      </c>
      <c r="AA51" s="70" t="s">
        <v>71</v>
      </c>
      <c r="AB51" s="70" t="s">
        <v>71</v>
      </c>
      <c r="AC51" s="70" t="s">
        <v>71</v>
      </c>
      <c r="AD51" s="70" t="s">
        <v>71</v>
      </c>
      <c r="AE51" s="70" t="s">
        <v>71</v>
      </c>
      <c r="AF51" s="70" t="s">
        <v>71</v>
      </c>
      <c r="AG51" s="70" t="s">
        <v>71</v>
      </c>
      <c r="AH51" s="70" t="s">
        <v>71</v>
      </c>
      <c r="AI51" s="70" t="s">
        <v>71</v>
      </c>
      <c r="AJ51" s="70" t="s">
        <v>71</v>
      </c>
      <c r="AK51" s="70" t="s">
        <v>71</v>
      </c>
      <c r="AL51" s="70" t="s">
        <v>71</v>
      </c>
      <c r="AM51" s="37" t="s">
        <v>582</v>
      </c>
      <c r="AN51" s="78" t="s">
        <v>668</v>
      </c>
    </row>
    <row r="52" spans="2:40">
      <c r="B52" s="36"/>
      <c r="C52" s="36"/>
      <c r="D52" s="10" t="s">
        <v>674</v>
      </c>
      <c r="E52" s="12" t="s">
        <v>565</v>
      </c>
      <c r="F52" s="67" t="s">
        <v>1</v>
      </c>
      <c r="G52" s="68" t="s">
        <v>71</v>
      </c>
      <c r="H52" s="68" t="s">
        <v>71</v>
      </c>
      <c r="I52" s="68" t="s">
        <v>71</v>
      </c>
      <c r="J52" s="68" t="s">
        <v>71</v>
      </c>
      <c r="K52" s="68" t="s">
        <v>71</v>
      </c>
      <c r="L52" s="68" t="s">
        <v>71</v>
      </c>
      <c r="M52" s="68" t="s">
        <v>71</v>
      </c>
      <c r="N52" s="68" t="s">
        <v>71</v>
      </c>
      <c r="O52" s="68" t="s">
        <v>71</v>
      </c>
      <c r="P52" s="68" t="s">
        <v>71</v>
      </c>
      <c r="Q52" s="68" t="s">
        <v>71</v>
      </c>
      <c r="R52" s="68" t="s">
        <v>71</v>
      </c>
      <c r="S52" s="68" t="s">
        <v>71</v>
      </c>
      <c r="T52" s="68" t="s">
        <v>71</v>
      </c>
      <c r="U52" s="68" t="s">
        <v>71</v>
      </c>
      <c r="V52" s="68" t="s">
        <v>71</v>
      </c>
      <c r="W52" s="68" t="s">
        <v>71</v>
      </c>
      <c r="X52" s="68" t="s">
        <v>71</v>
      </c>
      <c r="Y52" s="68" t="s">
        <v>71</v>
      </c>
      <c r="Z52" s="68" t="s">
        <v>71</v>
      </c>
      <c r="AA52" s="70" t="s">
        <v>71</v>
      </c>
      <c r="AB52" s="70" t="s">
        <v>71</v>
      </c>
      <c r="AC52" s="70" t="s">
        <v>71</v>
      </c>
      <c r="AD52" s="70" t="s">
        <v>71</v>
      </c>
      <c r="AE52" s="70" t="s">
        <v>71</v>
      </c>
      <c r="AF52" s="70" t="s">
        <v>71</v>
      </c>
      <c r="AG52" s="70" t="s">
        <v>71</v>
      </c>
      <c r="AH52" s="70" t="s">
        <v>71</v>
      </c>
      <c r="AI52" s="70" t="s">
        <v>71</v>
      </c>
      <c r="AJ52" s="70" t="s">
        <v>71</v>
      </c>
      <c r="AK52" s="70" t="s">
        <v>71</v>
      </c>
      <c r="AL52" s="70" t="s">
        <v>71</v>
      </c>
      <c r="AM52" s="37" t="s">
        <v>582</v>
      </c>
      <c r="AN52" s="78" t="s">
        <v>668</v>
      </c>
    </row>
    <row r="53" spans="2:40">
      <c r="B53" s="36"/>
      <c r="C53" s="36"/>
      <c r="D53" s="10" t="s">
        <v>675</v>
      </c>
      <c r="E53" s="12" t="s">
        <v>466</v>
      </c>
      <c r="F53" s="67" t="s">
        <v>1</v>
      </c>
      <c r="G53" s="68" t="s">
        <v>71</v>
      </c>
      <c r="H53" s="68" t="s">
        <v>71</v>
      </c>
      <c r="I53" s="68" t="s">
        <v>71</v>
      </c>
      <c r="J53" s="68" t="s">
        <v>71</v>
      </c>
      <c r="K53" s="68" t="s">
        <v>71</v>
      </c>
      <c r="L53" s="68" t="s">
        <v>71</v>
      </c>
      <c r="M53" s="68" t="s">
        <v>71</v>
      </c>
      <c r="N53" s="68" t="s">
        <v>71</v>
      </c>
      <c r="O53" s="68" t="s">
        <v>71</v>
      </c>
      <c r="P53" s="68" t="s">
        <v>71</v>
      </c>
      <c r="Q53" s="68" t="s">
        <v>71</v>
      </c>
      <c r="R53" s="68" t="s">
        <v>71</v>
      </c>
      <c r="S53" s="68" t="s">
        <v>71</v>
      </c>
      <c r="T53" s="68" t="s">
        <v>71</v>
      </c>
      <c r="U53" s="68" t="s">
        <v>71</v>
      </c>
      <c r="V53" s="68" t="s">
        <v>71</v>
      </c>
      <c r="W53" s="68" t="s">
        <v>71</v>
      </c>
      <c r="X53" s="68" t="s">
        <v>71</v>
      </c>
      <c r="Y53" s="68" t="s">
        <v>71</v>
      </c>
      <c r="Z53" s="68" t="s">
        <v>71</v>
      </c>
      <c r="AA53" s="70" t="s">
        <v>71</v>
      </c>
      <c r="AB53" s="70" t="s">
        <v>71</v>
      </c>
      <c r="AC53" s="70" t="s">
        <v>71</v>
      </c>
      <c r="AD53" s="70" t="s">
        <v>71</v>
      </c>
      <c r="AE53" s="70" t="s">
        <v>71</v>
      </c>
      <c r="AF53" s="70" t="s">
        <v>71</v>
      </c>
      <c r="AG53" s="70" t="s">
        <v>71</v>
      </c>
      <c r="AH53" s="70" t="s">
        <v>71</v>
      </c>
      <c r="AI53" s="70" t="s">
        <v>71</v>
      </c>
      <c r="AJ53" s="70" t="s">
        <v>71</v>
      </c>
      <c r="AK53" s="70" t="s">
        <v>71</v>
      </c>
      <c r="AL53" s="70" t="s">
        <v>71</v>
      </c>
      <c r="AM53" s="37" t="s">
        <v>582</v>
      </c>
      <c r="AN53" s="78" t="s">
        <v>668</v>
      </c>
    </row>
    <row r="54" spans="2:40">
      <c r="B54" s="36"/>
      <c r="C54" s="36" t="s">
        <v>467</v>
      </c>
      <c r="D54" s="10" t="s">
        <v>468</v>
      </c>
      <c r="E54" s="10" t="s">
        <v>469</v>
      </c>
      <c r="F54" s="67" t="s">
        <v>1</v>
      </c>
      <c r="G54" s="68" t="s">
        <v>71</v>
      </c>
      <c r="H54" s="68" t="s">
        <v>71</v>
      </c>
      <c r="I54" s="68" t="s">
        <v>71</v>
      </c>
      <c r="J54" s="68" t="s">
        <v>71</v>
      </c>
      <c r="K54" s="68" t="s">
        <v>71</v>
      </c>
      <c r="L54" s="68" t="s">
        <v>71</v>
      </c>
      <c r="M54" s="68" t="s">
        <v>71</v>
      </c>
      <c r="N54" s="68" t="s">
        <v>71</v>
      </c>
      <c r="O54" s="68" t="s">
        <v>71</v>
      </c>
      <c r="P54" s="68" t="s">
        <v>71</v>
      </c>
      <c r="Q54" s="68" t="s">
        <v>71</v>
      </c>
      <c r="R54" s="68" t="s">
        <v>71</v>
      </c>
      <c r="S54" s="68" t="s">
        <v>71</v>
      </c>
      <c r="T54" s="68" t="s">
        <v>71</v>
      </c>
      <c r="U54" s="68" t="s">
        <v>71</v>
      </c>
      <c r="V54" s="68" t="s">
        <v>71</v>
      </c>
      <c r="W54" s="68" t="s">
        <v>71</v>
      </c>
      <c r="X54" s="68" t="s">
        <v>71</v>
      </c>
      <c r="Y54" s="68" t="s">
        <v>71</v>
      </c>
      <c r="Z54" s="68" t="s">
        <v>71</v>
      </c>
      <c r="AA54" s="70" t="s">
        <v>71</v>
      </c>
      <c r="AB54" s="70" t="s">
        <v>71</v>
      </c>
      <c r="AC54" s="70" t="s">
        <v>71</v>
      </c>
      <c r="AD54" s="70" t="s">
        <v>71</v>
      </c>
      <c r="AE54" s="70" t="s">
        <v>71</v>
      </c>
      <c r="AF54" s="70" t="s">
        <v>71</v>
      </c>
      <c r="AG54" s="70" t="s">
        <v>71</v>
      </c>
      <c r="AH54" s="70" t="s">
        <v>71</v>
      </c>
      <c r="AI54" s="70" t="s">
        <v>71</v>
      </c>
      <c r="AJ54" s="70" t="s">
        <v>71</v>
      </c>
      <c r="AK54" s="70" t="s">
        <v>71</v>
      </c>
      <c r="AL54" s="70" t="s">
        <v>71</v>
      </c>
      <c r="AM54" s="37" t="s">
        <v>582</v>
      </c>
      <c r="AN54" s="78" t="s">
        <v>668</v>
      </c>
    </row>
    <row r="55" spans="2:40">
      <c r="B55" s="36"/>
      <c r="C55" s="36" t="s">
        <v>470</v>
      </c>
      <c r="D55" s="10" t="s">
        <v>471</v>
      </c>
      <c r="E55" s="36" t="s">
        <v>472</v>
      </c>
      <c r="F55" s="67" t="s">
        <v>1</v>
      </c>
      <c r="G55" s="68" t="s">
        <v>71</v>
      </c>
      <c r="H55" s="68" t="s">
        <v>71</v>
      </c>
      <c r="I55" s="68" t="s">
        <v>71</v>
      </c>
      <c r="J55" s="68" t="s">
        <v>71</v>
      </c>
      <c r="K55" s="68" t="s">
        <v>71</v>
      </c>
      <c r="L55" s="68" t="s">
        <v>71</v>
      </c>
      <c r="M55" s="68" t="s">
        <v>71</v>
      </c>
      <c r="N55" s="68" t="s">
        <v>71</v>
      </c>
      <c r="O55" s="68" t="s">
        <v>71</v>
      </c>
      <c r="P55" s="68" t="s">
        <v>71</v>
      </c>
      <c r="Q55" s="68" t="s">
        <v>71</v>
      </c>
      <c r="R55" s="68" t="s">
        <v>71</v>
      </c>
      <c r="S55" s="68" t="s">
        <v>71</v>
      </c>
      <c r="T55" s="68" t="s">
        <v>71</v>
      </c>
      <c r="U55" s="68" t="s">
        <v>71</v>
      </c>
      <c r="V55" s="68" t="s">
        <v>71</v>
      </c>
      <c r="W55" s="68" t="s">
        <v>71</v>
      </c>
      <c r="X55" s="68" t="s">
        <v>71</v>
      </c>
      <c r="Y55" s="68" t="s">
        <v>71</v>
      </c>
      <c r="Z55" s="68" t="s">
        <v>71</v>
      </c>
      <c r="AA55" s="70" t="s">
        <v>71</v>
      </c>
      <c r="AB55" s="70" t="s">
        <v>71</v>
      </c>
      <c r="AC55" s="70" t="s">
        <v>71</v>
      </c>
      <c r="AD55" s="70" t="s">
        <v>71</v>
      </c>
      <c r="AE55" s="70" t="s">
        <v>71</v>
      </c>
      <c r="AF55" s="70" t="s">
        <v>71</v>
      </c>
      <c r="AG55" s="70" t="s">
        <v>71</v>
      </c>
      <c r="AH55" s="70" t="s">
        <v>71</v>
      </c>
      <c r="AI55" s="70" t="s">
        <v>71</v>
      </c>
      <c r="AJ55" s="70" t="s">
        <v>71</v>
      </c>
      <c r="AK55" s="70" t="s">
        <v>71</v>
      </c>
      <c r="AL55" s="70" t="s">
        <v>71</v>
      </c>
      <c r="AM55" s="37" t="s">
        <v>582</v>
      </c>
      <c r="AN55" s="78" t="s">
        <v>668</v>
      </c>
    </row>
    <row r="56" spans="2:40">
      <c r="B56" s="36"/>
      <c r="C56" s="36" t="s">
        <v>473</v>
      </c>
      <c r="D56" s="10" t="s">
        <v>474</v>
      </c>
      <c r="E56" s="10" t="s">
        <v>431</v>
      </c>
      <c r="F56" s="67" t="s">
        <v>1</v>
      </c>
      <c r="G56" s="68" t="s">
        <v>71</v>
      </c>
      <c r="H56" s="68" t="s">
        <v>71</v>
      </c>
      <c r="I56" s="68" t="s">
        <v>71</v>
      </c>
      <c r="J56" s="68" t="s">
        <v>71</v>
      </c>
      <c r="K56" s="68" t="s">
        <v>71</v>
      </c>
      <c r="L56" s="68" t="s">
        <v>71</v>
      </c>
      <c r="M56" s="68" t="s">
        <v>71</v>
      </c>
      <c r="N56" s="68" t="s">
        <v>71</v>
      </c>
      <c r="O56" s="68" t="s">
        <v>71</v>
      </c>
      <c r="P56" s="68" t="s">
        <v>71</v>
      </c>
      <c r="Q56" s="68" t="s">
        <v>71</v>
      </c>
      <c r="R56" s="68" t="s">
        <v>71</v>
      </c>
      <c r="S56" s="68" t="s">
        <v>71</v>
      </c>
      <c r="T56" s="68" t="s">
        <v>71</v>
      </c>
      <c r="U56" s="68" t="s">
        <v>71</v>
      </c>
      <c r="V56" s="68" t="s">
        <v>71</v>
      </c>
      <c r="W56" s="68" t="s">
        <v>71</v>
      </c>
      <c r="X56" s="68" t="s">
        <v>71</v>
      </c>
      <c r="Y56" s="68" t="s">
        <v>71</v>
      </c>
      <c r="Z56" s="68" t="s">
        <v>71</v>
      </c>
      <c r="AA56" s="70" t="s">
        <v>71</v>
      </c>
      <c r="AB56" s="70" t="s">
        <v>71</v>
      </c>
      <c r="AC56" s="70" t="s">
        <v>71</v>
      </c>
      <c r="AD56" s="70" t="s">
        <v>71</v>
      </c>
      <c r="AE56" s="70" t="s">
        <v>71</v>
      </c>
      <c r="AF56" s="70" t="s">
        <v>71</v>
      </c>
      <c r="AG56" s="70" t="s">
        <v>71</v>
      </c>
      <c r="AH56" s="70" t="s">
        <v>71</v>
      </c>
      <c r="AI56" s="70" t="s">
        <v>71</v>
      </c>
      <c r="AJ56" s="70" t="s">
        <v>71</v>
      </c>
      <c r="AK56" s="70" t="s">
        <v>71</v>
      </c>
      <c r="AL56" s="70" t="s">
        <v>71</v>
      </c>
      <c r="AM56" s="37" t="s">
        <v>582</v>
      </c>
      <c r="AN56" s="78" t="s">
        <v>668</v>
      </c>
    </row>
    <row r="57" spans="2:40">
      <c r="B57" s="36"/>
      <c r="C57" s="36" t="s">
        <v>475</v>
      </c>
      <c r="D57" s="10" t="s">
        <v>476</v>
      </c>
      <c r="E57" s="10" t="s">
        <v>477</v>
      </c>
      <c r="F57" s="67" t="s">
        <v>1</v>
      </c>
      <c r="G57" s="68" t="s">
        <v>71</v>
      </c>
      <c r="H57" s="68" t="s">
        <v>71</v>
      </c>
      <c r="I57" s="68" t="s">
        <v>71</v>
      </c>
      <c r="J57" s="68" t="s">
        <v>71</v>
      </c>
      <c r="K57" s="68" t="s">
        <v>71</v>
      </c>
      <c r="L57" s="68" t="s">
        <v>71</v>
      </c>
      <c r="M57" s="68" t="s">
        <v>71</v>
      </c>
      <c r="N57" s="68" t="s">
        <v>71</v>
      </c>
      <c r="O57" s="68" t="s">
        <v>71</v>
      </c>
      <c r="P57" s="68" t="s">
        <v>71</v>
      </c>
      <c r="Q57" s="68" t="s">
        <v>71</v>
      </c>
      <c r="R57" s="68" t="s">
        <v>71</v>
      </c>
      <c r="S57" s="68" t="s">
        <v>71</v>
      </c>
      <c r="T57" s="68" t="s">
        <v>71</v>
      </c>
      <c r="U57" s="68" t="s">
        <v>71</v>
      </c>
      <c r="V57" s="68" t="s">
        <v>71</v>
      </c>
      <c r="W57" s="68" t="s">
        <v>71</v>
      </c>
      <c r="X57" s="68" t="s">
        <v>71</v>
      </c>
      <c r="Y57" s="68" t="s">
        <v>71</v>
      </c>
      <c r="Z57" s="68" t="s">
        <v>71</v>
      </c>
      <c r="AA57" s="70" t="s">
        <v>71</v>
      </c>
      <c r="AB57" s="70" t="s">
        <v>71</v>
      </c>
      <c r="AC57" s="70" t="s">
        <v>71</v>
      </c>
      <c r="AD57" s="70" t="s">
        <v>71</v>
      </c>
      <c r="AE57" s="70" t="s">
        <v>71</v>
      </c>
      <c r="AF57" s="70" t="s">
        <v>71</v>
      </c>
      <c r="AG57" s="70" t="s">
        <v>71</v>
      </c>
      <c r="AH57" s="70" t="s">
        <v>71</v>
      </c>
      <c r="AI57" s="70" t="s">
        <v>71</v>
      </c>
      <c r="AJ57" s="70" t="s">
        <v>71</v>
      </c>
      <c r="AK57" s="70" t="s">
        <v>71</v>
      </c>
      <c r="AL57" s="70" t="s">
        <v>71</v>
      </c>
      <c r="AM57" s="37" t="s">
        <v>582</v>
      </c>
      <c r="AN57" s="78" t="s">
        <v>668</v>
      </c>
    </row>
    <row r="58" spans="2:40">
      <c r="B58" s="36"/>
      <c r="C58" s="36" t="s">
        <v>478</v>
      </c>
      <c r="D58" s="10" t="s">
        <v>479</v>
      </c>
      <c r="E58" s="10" t="s">
        <v>480</v>
      </c>
      <c r="F58" s="67" t="s">
        <v>1</v>
      </c>
      <c r="G58" s="68" t="s">
        <v>71</v>
      </c>
      <c r="H58" s="68" t="s">
        <v>71</v>
      </c>
      <c r="I58" s="68" t="s">
        <v>71</v>
      </c>
      <c r="J58" s="68" t="s">
        <v>71</v>
      </c>
      <c r="K58" s="68" t="s">
        <v>71</v>
      </c>
      <c r="L58" s="68" t="s">
        <v>71</v>
      </c>
      <c r="M58" s="68" t="s">
        <v>71</v>
      </c>
      <c r="N58" s="68" t="s">
        <v>71</v>
      </c>
      <c r="O58" s="68" t="s">
        <v>71</v>
      </c>
      <c r="P58" s="68" t="s">
        <v>71</v>
      </c>
      <c r="Q58" s="68" t="s">
        <v>71</v>
      </c>
      <c r="R58" s="68" t="s">
        <v>71</v>
      </c>
      <c r="S58" s="68" t="s">
        <v>71</v>
      </c>
      <c r="T58" s="68" t="s">
        <v>71</v>
      </c>
      <c r="U58" s="68" t="s">
        <v>71</v>
      </c>
      <c r="V58" s="68" t="s">
        <v>71</v>
      </c>
      <c r="W58" s="68" t="s">
        <v>71</v>
      </c>
      <c r="X58" s="68" t="s">
        <v>71</v>
      </c>
      <c r="Y58" s="68" t="s">
        <v>71</v>
      </c>
      <c r="Z58" s="68" t="s">
        <v>71</v>
      </c>
      <c r="AA58" s="70" t="s">
        <v>71</v>
      </c>
      <c r="AB58" s="70" t="s">
        <v>71</v>
      </c>
      <c r="AC58" s="70" t="s">
        <v>71</v>
      </c>
      <c r="AD58" s="70" t="s">
        <v>71</v>
      </c>
      <c r="AE58" s="70" t="s">
        <v>71</v>
      </c>
      <c r="AF58" s="70" t="s">
        <v>71</v>
      </c>
      <c r="AG58" s="70" t="s">
        <v>71</v>
      </c>
      <c r="AH58" s="70" t="s">
        <v>71</v>
      </c>
      <c r="AI58" s="70" t="s">
        <v>71</v>
      </c>
      <c r="AJ58" s="70" t="s">
        <v>71</v>
      </c>
      <c r="AK58" s="70" t="s">
        <v>71</v>
      </c>
      <c r="AL58" s="70" t="s">
        <v>71</v>
      </c>
      <c r="AM58" s="37" t="s">
        <v>582</v>
      </c>
      <c r="AN58" s="78" t="s">
        <v>668</v>
      </c>
    </row>
    <row r="59" spans="2:40">
      <c r="B59" s="36"/>
      <c r="C59" s="36" t="s">
        <v>481</v>
      </c>
      <c r="D59" s="10" t="s">
        <v>482</v>
      </c>
      <c r="E59" s="10" t="s">
        <v>483</v>
      </c>
      <c r="F59" s="67" t="s">
        <v>1</v>
      </c>
      <c r="G59" s="68" t="s">
        <v>71</v>
      </c>
      <c r="H59" s="68" t="s">
        <v>71</v>
      </c>
      <c r="I59" s="68" t="s">
        <v>71</v>
      </c>
      <c r="J59" s="68" t="s">
        <v>71</v>
      </c>
      <c r="K59" s="68" t="s">
        <v>71</v>
      </c>
      <c r="L59" s="68" t="s">
        <v>71</v>
      </c>
      <c r="M59" s="68" t="s">
        <v>71</v>
      </c>
      <c r="N59" s="68" t="s">
        <v>71</v>
      </c>
      <c r="O59" s="68" t="s">
        <v>71</v>
      </c>
      <c r="P59" s="68" t="s">
        <v>71</v>
      </c>
      <c r="Q59" s="68" t="s">
        <v>71</v>
      </c>
      <c r="R59" s="68" t="s">
        <v>71</v>
      </c>
      <c r="S59" s="68" t="s">
        <v>71</v>
      </c>
      <c r="T59" s="68" t="s">
        <v>71</v>
      </c>
      <c r="U59" s="68" t="s">
        <v>71</v>
      </c>
      <c r="V59" s="68" t="s">
        <v>71</v>
      </c>
      <c r="W59" s="68" t="s">
        <v>71</v>
      </c>
      <c r="X59" s="68" t="s">
        <v>71</v>
      </c>
      <c r="Y59" s="68" t="s">
        <v>71</v>
      </c>
      <c r="Z59" s="68" t="s">
        <v>71</v>
      </c>
      <c r="AA59" s="70" t="s">
        <v>71</v>
      </c>
      <c r="AB59" s="70" t="s">
        <v>71</v>
      </c>
      <c r="AC59" s="70" t="s">
        <v>71</v>
      </c>
      <c r="AD59" s="70" t="s">
        <v>71</v>
      </c>
      <c r="AE59" s="70" t="s">
        <v>71</v>
      </c>
      <c r="AF59" s="70" t="s">
        <v>71</v>
      </c>
      <c r="AG59" s="70" t="s">
        <v>71</v>
      </c>
      <c r="AH59" s="70" t="s">
        <v>71</v>
      </c>
      <c r="AI59" s="70" t="s">
        <v>71</v>
      </c>
      <c r="AJ59" s="70" t="s">
        <v>71</v>
      </c>
      <c r="AK59" s="70" t="s">
        <v>71</v>
      </c>
      <c r="AL59" s="70" t="s">
        <v>71</v>
      </c>
      <c r="AM59" s="37" t="s">
        <v>582</v>
      </c>
      <c r="AN59" s="78" t="s">
        <v>668</v>
      </c>
    </row>
  </sheetData>
  <dataValidations count="1">
    <dataValidation type="custom" operator="greaterThanOrEqual" allowBlank="1" showInputMessage="1" showErrorMessage="1" error="This cell only accepts a number of &quot;NA&quot;_x000a_" sqref="G8:AL59" xr:uid="{00000000-0002-0000-0800-000000000000}">
      <formula1>OR(AND(ISNUMBER(G8), G8&gt;=0), G8 ="NA")</formula1>
    </dataValidation>
  </dataValidations>
  <pageMargins left="0.7" right="0.7" top="0.75" bottom="0.75" header="0.3" footer="0.3"/>
  <pageSetup paperSize="5" scale="2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'Quarterly Submission Guide'!$C$1:$D$1</xm:f>
          </x14:formula1>
          <xm:sqref>F8:F59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a9f970e-ad8e-4d00-b50f-9d9f307cea3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2B52E50011D94B9538EC0978E0670A" ma:contentTypeVersion="16" ma:contentTypeDescription="Create a new document." ma:contentTypeScope="" ma:versionID="097fd897fb742f9a7f0e7d16ead88253">
  <xsd:schema xmlns:xsd="http://www.w3.org/2001/XMLSchema" xmlns:xs="http://www.w3.org/2001/XMLSchema" xmlns:p="http://schemas.microsoft.com/office/2006/metadata/properties" xmlns:ns2="35fdd28b-742f-4f64-9190-c736dbae8f9d" xmlns:ns3="1a9f970e-ad8e-4d00-b50f-9d9f307cea3c" targetNamespace="http://schemas.microsoft.com/office/2006/metadata/properties" ma:root="true" ma:fieldsID="f045e10c89abdc4b3473f6c4fbd8231d" ns2:_="" ns3:_="">
    <xsd:import namespace="35fdd28b-742f-4f64-9190-c736dbae8f9d"/>
    <xsd:import namespace="1a9f970e-ad8e-4d00-b50f-9d9f307ce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dd28b-742f-4f64-9190-c736dbae8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9f970e-ad8e-4d00-b50f-9d9f307cea3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08BCD9-8ADC-42DC-9A02-8CA215935B4F}"/>
</file>

<file path=customXml/itemProps2.xml><?xml version="1.0" encoding="utf-8"?>
<ds:datastoreItem xmlns:ds="http://schemas.openxmlformats.org/officeDocument/2006/customXml" ds:itemID="{55BE19C2-B62D-4AC5-8334-F007EB8AE581}"/>
</file>

<file path=customXml/itemProps3.xml><?xml version="1.0" encoding="utf-8"?>
<ds:datastoreItem xmlns:ds="http://schemas.openxmlformats.org/officeDocument/2006/customXml" ds:itemID="{997AE0F5-759E-4B8A-8C04-B6E64ECE99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Andrew Dressel</cp:lastModifiedBy>
  <cp:revision/>
  <dcterms:created xsi:type="dcterms:W3CDTF">2020-10-05T17:17:42Z</dcterms:created>
  <dcterms:modified xsi:type="dcterms:W3CDTF">2022-01-31T18:34:08Z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0x010100CD2B52E50011D94B9538EC0978E0670A</vt:lpwstr>
  </property>
  <property fmtid="{D5CDD505-2E9C-101B-9397-08002B2CF9AE}" pid="3" name="GUID">
    <vt:lpwstr>4aa70343-6dcc-4125-8b2f-bf28c8d87a38</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ies>
</file>