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nquan\Documents\Rulemaking R.18-10-007 Fire Risk Mitigation Plan\WMP Phase 2\2021 WMP\Data Request Cal Advocates\"/>
    </mc:Choice>
  </mc:AlternateContent>
  <bookViews>
    <workbookView xWindow="-28920" yWindow="-1296" windowWidth="29040" windowHeight="15840"/>
  </bookViews>
  <sheets>
    <sheet name="Question 4" sheetId="1" r:id="rId1"/>
    <sheet name="Q4. Supplemental - FSC Matrix" sheetId="5" r:id="rId2"/>
    <sheet name="Question 6" sheetId="2" r:id="rId3"/>
    <sheet name="Question 7" sheetId="3" r:id="rId4"/>
    <sheet name="Question 13" sheetId="4" r:id="rId5"/>
  </sheets>
  <externalReferences>
    <externalReference r:id="rId6"/>
  </externalReferences>
  <definedNames>
    <definedName name="_xlnm._FilterDatabase" localSheetId="1" hidden="1">'Q4. Supplemental - FSC Matrix'!$A$3:$Z$3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2" i="3" l="1"/>
  <c r="D12" i="3"/>
  <c r="E12" i="3"/>
  <c r="F12" i="3"/>
  <c r="B12" i="3"/>
  <c r="A25" i="5" l="1"/>
  <c r="B5" i="5"/>
  <c r="B6" i="5"/>
  <c r="B7" i="5"/>
  <c r="B8" i="5"/>
  <c r="B9" i="5"/>
  <c r="B10" i="5"/>
  <c r="B11" i="5"/>
  <c r="B12" i="5"/>
  <c r="B13" i="5"/>
  <c r="B14" i="5"/>
  <c r="B15" i="5"/>
  <c r="B16" i="5"/>
  <c r="B17" i="5"/>
  <c r="B18" i="5"/>
  <c r="B19" i="5"/>
  <c r="B20" i="5"/>
  <c r="B21" i="5"/>
  <c r="B22" i="5"/>
  <c r="B23" i="5"/>
  <c r="B24" i="5"/>
  <c r="B26" i="5"/>
  <c r="B27" i="5"/>
  <c r="B28" i="5"/>
  <c r="B29" i="5"/>
  <c r="B4" i="5"/>
  <c r="C5" i="5"/>
  <c r="C6" i="5"/>
  <c r="C7" i="5"/>
  <c r="C8" i="5"/>
  <c r="C9" i="5"/>
  <c r="C10" i="5"/>
  <c r="C11" i="5"/>
  <c r="C12" i="5"/>
  <c r="C13" i="5"/>
  <c r="C14" i="5"/>
  <c r="C15" i="5"/>
  <c r="C16" i="5"/>
  <c r="C17" i="5"/>
  <c r="C18" i="5"/>
  <c r="C19" i="5"/>
  <c r="C20" i="5"/>
  <c r="C21" i="5"/>
  <c r="C22" i="5"/>
  <c r="C23" i="5"/>
  <c r="C24" i="5"/>
  <c r="C25" i="5"/>
  <c r="C26" i="5"/>
  <c r="C27" i="5"/>
  <c r="C28" i="5"/>
  <c r="C29" i="5"/>
  <c r="C4" i="5"/>
  <c r="D5" i="5"/>
  <c r="D6" i="5"/>
  <c r="D7" i="5"/>
  <c r="D8" i="5"/>
  <c r="D9" i="5"/>
  <c r="D10" i="5"/>
  <c r="D11" i="5"/>
  <c r="D12" i="5"/>
  <c r="D13" i="5"/>
  <c r="D14" i="5"/>
  <c r="D15" i="5"/>
  <c r="D16" i="5"/>
  <c r="D17" i="5"/>
  <c r="D18" i="5"/>
  <c r="D19" i="5"/>
  <c r="D20" i="5"/>
  <c r="D21" i="5"/>
  <c r="D22" i="5"/>
  <c r="D23" i="5"/>
  <c r="D24" i="5"/>
  <c r="D25" i="5"/>
  <c r="D26" i="5"/>
  <c r="D27" i="5"/>
  <c r="D28" i="5"/>
  <c r="D29" i="5"/>
  <c r="D4" i="5"/>
  <c r="G6" i="3"/>
  <c r="G7" i="3"/>
  <c r="G8" i="3"/>
  <c r="G9" i="3"/>
  <c r="G10" i="3"/>
  <c r="G12" i="3"/>
  <c r="G14" i="3"/>
  <c r="S38" i="5"/>
  <c r="U39" i="5" l="1"/>
  <c r="T39" i="5"/>
  <c r="S39" i="5"/>
  <c r="U38" i="5"/>
  <c r="T38" i="5"/>
  <c r="Y30" i="5"/>
  <c r="X30" i="5"/>
  <c r="W30" i="5"/>
  <c r="V30" i="5"/>
  <c r="U30" i="5"/>
  <c r="T30" i="5"/>
  <c r="S30" i="5"/>
  <c r="R30" i="5"/>
  <c r="Q30" i="5"/>
  <c r="P30" i="5"/>
  <c r="O30" i="5"/>
  <c r="G14" i="5"/>
  <c r="G27" i="5"/>
  <c r="G20" i="5"/>
  <c r="G24" i="5"/>
  <c r="G11" i="5"/>
  <c r="G8" i="5"/>
  <c r="G6" i="5"/>
  <c r="G18" i="5"/>
  <c r="G19" i="5"/>
  <c r="G12" i="5"/>
  <c r="G16" i="5"/>
  <c r="G9" i="5"/>
  <c r="G13" i="5"/>
  <c r="G17" i="5"/>
  <c r="G28" i="5"/>
  <c r="G29" i="5"/>
  <c r="G22" i="5"/>
  <c r="G15" i="5"/>
  <c r="G7" i="5"/>
  <c r="G23" i="5"/>
  <c r="G10" i="5"/>
  <c r="G21" i="5"/>
  <c r="G5" i="5"/>
  <c r="G4" i="5"/>
  <c r="G26" i="5"/>
  <c r="G25" i="5"/>
  <c r="G30" i="5" l="1"/>
  <c r="H13" i="5" s="1"/>
  <c r="I15" i="5"/>
  <c r="I21" i="5"/>
  <c r="I17" i="5"/>
  <c r="I8" i="5"/>
  <c r="I5" i="5"/>
  <c r="I11" i="5"/>
  <c r="I24" i="5"/>
  <c r="I12" i="5"/>
  <c r="I27" i="5"/>
  <c r="V38" i="5"/>
  <c r="T46" i="5" s="1"/>
  <c r="I22" i="5"/>
  <c r="I14" i="5"/>
  <c r="I26" i="5"/>
  <c r="I28" i="5"/>
  <c r="I6" i="5"/>
  <c r="H16" i="5"/>
  <c r="H26" i="5"/>
  <c r="H24" i="5"/>
  <c r="H23" i="5"/>
  <c r="H29" i="5"/>
  <c r="H4" i="5"/>
  <c r="I18" i="5"/>
  <c r="H11" i="5"/>
  <c r="I10" i="5"/>
  <c r="H15" i="5"/>
  <c r="H27" i="5"/>
  <c r="I7" i="5"/>
  <c r="H25" i="5"/>
  <c r="I13" i="5"/>
  <c r="H12" i="5"/>
  <c r="I25" i="5"/>
  <c r="H5" i="5"/>
  <c r="H28" i="5"/>
  <c r="H6" i="5"/>
  <c r="V39" i="5"/>
  <c r="T48" i="5" s="1"/>
  <c r="I29" i="5"/>
  <c r="S40" i="5"/>
  <c r="I16" i="5"/>
  <c r="H14" i="5"/>
  <c r="T40" i="5"/>
  <c r="I23" i="5"/>
  <c r="H22" i="5"/>
  <c r="H17" i="5"/>
  <c r="I19" i="5"/>
  <c r="H8" i="5"/>
  <c r="U40" i="5"/>
  <c r="I9" i="5"/>
  <c r="H21" i="5"/>
  <c r="I20" i="5"/>
  <c r="I4" i="5"/>
  <c r="H18" i="5" l="1"/>
  <c r="H19" i="5"/>
  <c r="H20" i="5"/>
  <c r="H7" i="5"/>
  <c r="H9" i="5"/>
  <c r="H10" i="5"/>
  <c r="S46" i="5"/>
  <c r="U46" i="5"/>
  <c r="S48" i="5"/>
  <c r="V40" i="5"/>
  <c r="U48" i="5"/>
  <c r="H30" i="5" l="1"/>
  <c r="G5" i="3"/>
  <c r="V43" i="5"/>
  <c r="T43" i="5"/>
  <c r="U44" i="5"/>
  <c r="T44" i="5"/>
  <c r="S42" i="5"/>
  <c r="U43" i="5"/>
  <c r="V44" i="5"/>
  <c r="V42" i="5"/>
  <c r="T42" i="5"/>
  <c r="U42" i="5"/>
  <c r="S43" i="5"/>
  <c r="S44" i="5"/>
</calcChain>
</file>

<file path=xl/sharedStrings.xml><?xml version="1.0" encoding="utf-8"?>
<sst xmlns="http://schemas.openxmlformats.org/spreadsheetml/2006/main" count="1160" uniqueCount="236">
  <si>
    <t>BaldwinBreaker</t>
  </si>
  <si>
    <t>BoulderBreaker</t>
  </si>
  <si>
    <t>CastleGlen(Division)Breaker</t>
  </si>
  <si>
    <t>ClubviewBreaker</t>
  </si>
  <si>
    <t>CountryClubBreaker</t>
  </si>
  <si>
    <t>EagleBreaker</t>
  </si>
  <si>
    <t>ErwinLakeBreaker</t>
  </si>
  <si>
    <t>FoxFarmBreaker</t>
  </si>
  <si>
    <t>GarstinBreaker</t>
  </si>
  <si>
    <t>GeorgiaBreaker</t>
  </si>
  <si>
    <t>Geronimo(BearMountain)Breaker</t>
  </si>
  <si>
    <t>GoldmineBreaker</t>
  </si>
  <si>
    <t>Harnish(Village)Breaker</t>
  </si>
  <si>
    <t>Holcomb(BearCity)Breaker</t>
  </si>
  <si>
    <t>InterlackenBreaker</t>
  </si>
  <si>
    <t>LagonitaBreaker</t>
  </si>
  <si>
    <t>NorthShore(Fawnskin)Breaker</t>
  </si>
  <si>
    <t>ParadiseBreaker</t>
  </si>
  <si>
    <t>Pioneer(Palomino)Breaker</t>
  </si>
  <si>
    <t>PumpHouse(Lake)Breaker</t>
  </si>
  <si>
    <t>RadfordBreaker</t>
  </si>
  <si>
    <t>ROOT</t>
  </si>
  <si>
    <t>ShayBreaker(SCE Feed)</t>
  </si>
  <si>
    <t>SummitBreaker</t>
  </si>
  <si>
    <t>Sunrise(Maple)Breaker</t>
  </si>
  <si>
    <t>SunsetBreaker</t>
  </si>
  <si>
    <t>Circuit ID Number</t>
  </si>
  <si>
    <t>Total Circuit Miles</t>
  </si>
  <si>
    <t>Circuit Miles in non-High Fire Threat District (HFTD) Areas</t>
  </si>
  <si>
    <t>Circuit Miles in HFTD Tier 2</t>
  </si>
  <si>
    <t>Circuit Miles in HFTD Tier 3</t>
  </si>
  <si>
    <t>Wildfire Risk Level</t>
  </si>
  <si>
    <t>Circuit SAIDI for 2020</t>
  </si>
  <si>
    <t>Circuit SAIFI for 2020</t>
  </si>
  <si>
    <t>Circuit MAIFI for 2020</t>
  </si>
  <si>
    <t>Miles of Enhanced Vegetation Management (EVM) Work in Non-High-Fire Threat District (HFTD) Areas in 2020</t>
  </si>
  <si>
    <t>Miles of EVM Work in HFTD Tier 2 in 2020</t>
  </si>
  <si>
    <t>Miles of EVM Work in HFTD Tier 3 in 2020</t>
  </si>
  <si>
    <t>Miles of Routine Vegetation Management Work in Non-High-Fire Threat District (HFTD) Areas in 2020</t>
  </si>
  <si>
    <t>Miles of Routine Vegetation Management work in HFTD Tier 2 in 2020</t>
  </si>
  <si>
    <t>Miles of Routine Vegetation Management work in HFTD Tier 3 in 2020</t>
  </si>
  <si>
    <t>Miles of Covered Conductor Installed in Non-HFTD in 2018</t>
  </si>
  <si>
    <t>Miles of Covered Conductor Installed in Non-HFTD in 2019</t>
  </si>
  <si>
    <t>Miles of Covered Conductor Installed in Non-HFTD in 2020</t>
  </si>
  <si>
    <t>Miles of Covered Conductor Installed in HFTD Tier 2 in 2018</t>
  </si>
  <si>
    <t>Miles of Covered Conductor Installed in HFTD Tier 2 in 2019</t>
  </si>
  <si>
    <t>Miles of Covered Conductor Installed in HFTD Tier 2 in 2020</t>
  </si>
  <si>
    <t>Miles of Covered Conductor Installed in HFTD Tier 3 in 2018</t>
  </si>
  <si>
    <t>Miles of Covered Conductor Installed in HFTD Tier 3 in 2019</t>
  </si>
  <si>
    <t>Miles of Covered Conductor Installed in HFTD Tier 3 in 2020</t>
  </si>
  <si>
    <t>Number of Poles Replaced in Non-HFTD in 2018</t>
  </si>
  <si>
    <t>Number of Poles Replaced in Non-HFTD in 2019</t>
  </si>
  <si>
    <t>Number of Poles Replaced in Non-HFTD in 2020</t>
  </si>
  <si>
    <t>Number of Poles Replaced HFTD Tier 2 in 2018</t>
  </si>
  <si>
    <t>Number of Poles Replaced HFTD Tier 2 in 2019</t>
  </si>
  <si>
    <t>Number of Poles Replaced HFTD Tier 2 in 2020</t>
  </si>
  <si>
    <t>Number of Poles Replaced HFTD Tier 3 in 2018</t>
  </si>
  <si>
    <t>Number of Poles Replaced HFTD Tier 3 in 2019</t>
  </si>
  <si>
    <t>Number of Poles Replaced HFTD Tier 3 in 2020</t>
  </si>
  <si>
    <t>Miles of Underground Conductor Installation in Non-HFTD in 2018</t>
  </si>
  <si>
    <t>Miles of Underground Conductor Installation in Non-HFTD in 2019</t>
  </si>
  <si>
    <t>Miles of Underground Conductor Installation in Non-HFTD in 2020</t>
  </si>
  <si>
    <t>Miles of Underground Conductor Installation in HFTD Tier 2 in 2018</t>
  </si>
  <si>
    <t>Miles of Underground Conductor Installation in HFTD Tier 2 in 2019</t>
  </si>
  <si>
    <t>Miles of Underground Conductor Installation in HFTD Tier 2 in 2020</t>
  </si>
  <si>
    <t>Miles of Underground Conductor Installation in HFTD Tier 3 in 2018</t>
  </si>
  <si>
    <t>Miles of Underground Conductor Installation in HFTD Tier 3 in 2019</t>
  </si>
  <si>
    <t>Miles of Underground Conductor Installation in HFTD Tier 3 in 2020</t>
  </si>
  <si>
    <t>Number of Detailed Overhead Inspections in Non-HFTD in 2020</t>
  </si>
  <si>
    <t>Number of Detailed Overhead Inspections HFTD Tier 2 in 2020</t>
  </si>
  <si>
    <t>Number of Detailed Overhead Inspections HFTD Tier 3 in 2020</t>
  </si>
  <si>
    <t>Number of Sectionalization Devices Installed in Non-HFTD in 2018</t>
  </si>
  <si>
    <t>Number of Sectionalization Devices Installed in Non-HFTD in 2019</t>
  </si>
  <si>
    <t>Number of Sectionalization Devices Installed in Non-HFTD in 2020</t>
  </si>
  <si>
    <t>Number of Sectionalization Devices Installed HFTD Tier 2 in 2018</t>
  </si>
  <si>
    <t>Number of Sectionalization Devices Installed HFTD Tier 2 in 2019</t>
  </si>
  <si>
    <t>Number of Sectionalization Devices Installed HFTD Tier 2 in 2020</t>
  </si>
  <si>
    <t>Number of Sectionalization Devices Installed HFTD Tier 3 in 2018</t>
  </si>
  <si>
    <t>Number of Sectionalization Devices Installed HFTD Tier 3 in 2019</t>
  </si>
  <si>
    <t>Number of Sectionalization Devices Installed HFTD Tier 3 in 2020</t>
  </si>
  <si>
    <t>WMP Initiative</t>
  </si>
  <si>
    <t>WRL Influence Response</t>
  </si>
  <si>
    <t>EVM</t>
  </si>
  <si>
    <t>Covered Conductor Installation</t>
  </si>
  <si>
    <t>Pole Replacement</t>
  </si>
  <si>
    <t>Undergrounding</t>
  </si>
  <si>
    <t>Grid Sectionalization</t>
  </si>
  <si>
    <t>Detailed Inspections of Distribution Assets</t>
  </si>
  <si>
    <t>Detailed Inspections of Transmission Assets</t>
  </si>
  <si>
    <t>Aerial Inspections of Transmission Assets</t>
  </si>
  <si>
    <t>Aerial Inspections of Distribution Assets</t>
  </si>
  <si>
    <t>LiDAR Inspections of Distribution Assets</t>
  </si>
  <si>
    <t>LiDAR Inspections of Transmission Assets</t>
  </si>
  <si>
    <t>Initiative</t>
  </si>
  <si>
    <t>0-20</t>
  </si>
  <si>
    <t>21-40</t>
  </si>
  <si>
    <t>41-60</t>
  </si>
  <si>
    <t>61-80</t>
  </si>
  <si>
    <t>81-100</t>
  </si>
  <si>
    <t>Total</t>
  </si>
  <si>
    <t>Last quintile of riskiest circuit-segments, which account for percentiles 81 to 100 of cumulative wildfire risk</t>
  </si>
  <si>
    <t>Fourth quintile of riskiest circuit-segments, which account for percentiles 61 to 80 of cumulative wildfire risk</t>
  </si>
  <si>
    <t>Third quintile of riskiest circuit-segments, which account for percentiles 41 to 60 of cumulative wildfire risk</t>
  </si>
  <si>
    <t>Second quintile of riskiest circuit-segments, which account for percentiles 21 to 40 of cumulative wildfire risk</t>
  </si>
  <si>
    <t>Top quintile of riskiest circuit-segments, which account for the first 20 percent of cumulative wildfire risk</t>
  </si>
  <si>
    <t>Quintile of circuit-segments, ranked by wildfire risk</t>
  </si>
  <si>
    <t>Associated Circuit Name</t>
  </si>
  <si>
    <t>Defect Type</t>
  </si>
  <si>
    <t>Description of Defect</t>
  </si>
  <si>
    <t>WMP Initiative Associated with Defect</t>
  </si>
  <si>
    <t>Date that defect was identified</t>
  </si>
  <si>
    <t>Date that Defect was Corrected</t>
  </si>
  <si>
    <t>Priority Level of Corresponding Corrective Tag</t>
  </si>
  <si>
    <t>Location of Defect (Lat/Long)</t>
  </si>
  <si>
    <t>Circuit Name</t>
  </si>
  <si>
    <t>Circuit Information</t>
  </si>
  <si>
    <t>Algorithm Input = AI</t>
  </si>
  <si>
    <t>AI</t>
  </si>
  <si>
    <t>Circuit</t>
  </si>
  <si>
    <t>Substation</t>
  </si>
  <si>
    <t>Wildfire Risk Group1</t>
  </si>
  <si>
    <t>Overall Risk Weighting</t>
  </si>
  <si>
    <t>Risk Ranking</t>
  </si>
  <si>
    <t>Voltage (kV)</t>
  </si>
  <si>
    <t>High Fire Threat District Tier</t>
  </si>
  <si>
    <t>Vegetation Density</t>
  </si>
  <si>
    <t>Wind Intensity</t>
  </si>
  <si>
    <t># of Customers</t>
  </si>
  <si>
    <t># of Wood Poles</t>
  </si>
  <si>
    <t># of Fire Resistant Composite Poles</t>
  </si>
  <si>
    <t># of LWS Poles</t>
  </si>
  <si>
    <t># of Ductile Iron Poles</t>
  </si>
  <si>
    <t>Bare Wire OH Circuit Miles</t>
  </si>
  <si>
    <t>Covered Conductor OH Circuit Miles</t>
  </si>
  <si>
    <t>UG Circuit Miles</t>
  </si>
  <si>
    <t># of Tree Attachments</t>
  </si>
  <si>
    <t># of Expulsion Fuses</t>
  </si>
  <si>
    <t># of Level 1 Deficiencies to be Corrected</t>
  </si>
  <si>
    <t># of Level 2 Deficiencies to be Corrected</t>
  </si>
  <si>
    <t>Top Ten Worst Performing Circuit (1=Worst NR=Not Ranked)</t>
  </si>
  <si>
    <t>Radford</t>
  </si>
  <si>
    <t>SCE Feed</t>
  </si>
  <si>
    <t>High</t>
  </si>
  <si>
    <t>NR</t>
  </si>
  <si>
    <t>Shay</t>
  </si>
  <si>
    <t>Baldwin</t>
  </si>
  <si>
    <t>Boulder</t>
  </si>
  <si>
    <t>Village</t>
  </si>
  <si>
    <t>North Shore (Fawnskin)</t>
  </si>
  <si>
    <t>Fawnskin</t>
  </si>
  <si>
    <t>Erwin Lake</t>
  </si>
  <si>
    <t>Maltby</t>
  </si>
  <si>
    <t>Pioneer (Palomino)</t>
  </si>
  <si>
    <t>Palomino</t>
  </si>
  <si>
    <t>Low</t>
  </si>
  <si>
    <t xml:space="preserve">Mediun </t>
  </si>
  <si>
    <t>Clubview</t>
  </si>
  <si>
    <t>Moonridge</t>
  </si>
  <si>
    <t>Goldmine</t>
  </si>
  <si>
    <t>Paradise</t>
  </si>
  <si>
    <t>Sunset</t>
  </si>
  <si>
    <t>Maple</t>
  </si>
  <si>
    <t>Sunrise (Maple)</t>
  </si>
  <si>
    <t>Holcomb (Bear City)</t>
  </si>
  <si>
    <t>Bear City</t>
  </si>
  <si>
    <t>Georgia</t>
  </si>
  <si>
    <t>Pineknot</t>
  </si>
  <si>
    <t>Eagle</t>
  </si>
  <si>
    <t>Harnish (Village)</t>
  </si>
  <si>
    <t>Garstin</t>
  </si>
  <si>
    <t>Meadow</t>
  </si>
  <si>
    <t>Lagonita</t>
  </si>
  <si>
    <t>Interlaken</t>
  </si>
  <si>
    <t>Castle Glen (Division)</t>
  </si>
  <si>
    <t>Division</t>
  </si>
  <si>
    <t>Country Club</t>
  </si>
  <si>
    <t>Fox Farm</t>
  </si>
  <si>
    <t>Pump House (Lake)</t>
  </si>
  <si>
    <t>Lake</t>
  </si>
  <si>
    <t>Lift (Summit TOU)</t>
  </si>
  <si>
    <t>Summit</t>
  </si>
  <si>
    <t>Skyline (Summit Res)</t>
  </si>
  <si>
    <t>Geronimo (Bear Mtn.)</t>
  </si>
  <si>
    <t>Bear Mtn.</t>
  </si>
  <si>
    <t>Wildfire Risk Groups</t>
  </si>
  <si>
    <t>Moderate</t>
  </si>
  <si>
    <t xml:space="preserve">Bare Wire OH </t>
  </si>
  <si>
    <t>Covered Conductor OH</t>
  </si>
  <si>
    <t>UG</t>
  </si>
  <si>
    <t>Circuit Miles</t>
  </si>
  <si>
    <t xml:space="preserve">34 kV </t>
  </si>
  <si>
    <t>4 kV</t>
  </si>
  <si>
    <t>Percent of Total Circuit Miles</t>
  </si>
  <si>
    <t>Percent of Total 34 kv Circuit Miles</t>
  </si>
  <si>
    <t>Percent of Total 4 kv Circuit Miles</t>
  </si>
  <si>
    <t>NA</t>
  </si>
  <si>
    <t>N/A</t>
  </si>
  <si>
    <r>
      <rPr>
        <b/>
        <sz val="11"/>
        <color theme="1"/>
        <rFont val="Calibri"/>
        <family val="2"/>
        <scheme val="minor"/>
      </rPr>
      <t>Question 6</t>
    </r>
    <r>
      <rPr>
        <sz val="11"/>
        <color theme="1"/>
        <rFont val="Calibri"/>
        <family val="2"/>
        <scheme val="minor"/>
      </rPr>
      <t xml:space="preserve">
For each WMP initiative listed below, please state how the Wildfire Risk Levels provided in the Excel spreadsheet for Questions 4 and 5 influenced where you performed work in 2020 and how work was sequenced.</t>
    </r>
  </si>
  <si>
    <r>
      <rPr>
        <b/>
        <sz val="11"/>
        <color theme="1"/>
        <rFont val="Calibri"/>
        <family val="2"/>
        <scheme val="minor"/>
      </rPr>
      <t>Question 4</t>
    </r>
    <r>
      <rPr>
        <sz val="11"/>
        <color theme="1"/>
        <rFont val="Calibri"/>
        <family val="2"/>
        <scheme val="minor"/>
      </rPr>
      <t xml:space="preserve"> – amended February 1, 2021
Provide an Excel table of all distribution circuits existing in 2020 (as rows) that includes the following information in separate columns. Items (b) through (k) are features of the circuit. Items (l) through (bg) pertain to work performed for each circuit.</t>
    </r>
  </si>
  <si>
    <r>
      <rPr>
        <b/>
        <sz val="11"/>
        <color theme="1"/>
        <rFont val="Calibri"/>
        <family val="2"/>
        <scheme val="minor"/>
      </rPr>
      <t>Question 7</t>
    </r>
    <r>
      <rPr>
        <sz val="11"/>
        <color theme="1"/>
        <rFont val="Calibri"/>
        <family val="2"/>
        <scheme val="minor"/>
      </rPr>
      <t xml:space="preserve">
For each WMP initiative listed below, please complete Table A below, showing how much of the work you completed in 2020 was performed on distribution circuit-segments in each risk quintile.</t>
    </r>
  </si>
  <si>
    <r>
      <rPr>
        <b/>
        <sz val="11"/>
        <color theme="1"/>
        <rFont val="Calibri"/>
        <family val="2"/>
        <scheme val="minor"/>
      </rPr>
      <t>Question 13</t>
    </r>
    <r>
      <rPr>
        <sz val="11"/>
        <color theme="1"/>
        <rFont val="Calibri"/>
        <family val="2"/>
        <scheme val="minor"/>
      </rPr>
      <t xml:space="preserve">
Provide an Excel table of all defects in the year 2020 found by the Wildfire Safety Division’s Compliance Branch (as rows) that includes the following information in separate columns.</t>
    </r>
  </si>
  <si>
    <t>Mapped to Fire Safety Circuit Matrix List</t>
  </si>
  <si>
    <t>(34.2422864,-116.9777148)</t>
  </si>
  <si>
    <t>General</t>
  </si>
  <si>
    <t>I verified Big Bear Dam weather station was installed at this location. The fuse was replaced by ELF Expulsion Limiting Fuse.
CTC 1210284p
HFTD 2</t>
  </si>
  <si>
    <t>Hazard pine tree cut because of overhand over primary conductors.
Pole #14207BVp
HFTD 2</t>
  </si>
  <si>
    <t>(34.2488752,-116.966872)</t>
  </si>
  <si>
    <t>Vegetation clearance of pine tree next to pole 31476 CIT
Pole #31476 CIT
HFTD 2</t>
  </si>
  <si>
    <t>(34.2672571,-116.9368127)</t>
  </si>
  <si>
    <t>Next to 5150BV</t>
  </si>
  <si>
    <t>(34.2721483,-116.9324322)</t>
  </si>
  <si>
    <t>GO95 General Order 95
Defect Code 1109</t>
  </si>
  <si>
    <t>1109.1 ground wire broken or uncovered
I verified the weather station was installed at this location
Fawnskin Weather Station
BV11050</t>
  </si>
  <si>
    <t>(34.2618513,-116.9253189)</t>
  </si>
  <si>
    <t>Not Provided by WSD Compliance Branch as part of Inspection Report</t>
  </si>
  <si>
    <t>Total OH &amp; UG</t>
  </si>
  <si>
    <t>Total OH</t>
  </si>
  <si>
    <t>Tier 2 Total OH &amp; UG</t>
  </si>
  <si>
    <t>Tier 3 Total OH &amp; UG</t>
  </si>
  <si>
    <t>A-D Columns added for this data request (i.e., not included in the Fire Safety Circuit Matrix calculations)</t>
  </si>
  <si>
    <t>Defects in 2020 found by the WSD Compliance Branch
(Finding #)</t>
  </si>
  <si>
    <t>BVES has not sought to underground any circuits as an initiative under the WMP. Further, BVES is not currently planning to underground any overhead facilities.</t>
  </si>
  <si>
    <t>Based on GO 165 Detailed Inspection standards</t>
  </si>
  <si>
    <t xml:space="preserve">Quintile </t>
  </si>
  <si>
    <t>Miles of LiDAR Inspection in Non-HFTD in 2020</t>
  </si>
  <si>
    <t>Miles of LiDAR Inspection in HFTD Tier 2 in 2020</t>
  </si>
  <si>
    <t>Miles of LiDAR Inspection in HFTD Tier 3 in 2020</t>
  </si>
  <si>
    <t>Quintile Explanation</t>
  </si>
  <si>
    <t>Circuit Voltage (kV)</t>
  </si>
  <si>
    <t xml:space="preserve">BVES will undertake aerial inspections beginning in 2021 using UAVs. BVES's system is 211 circuit miles all in the HFTD; therefore, BVES will inspect the entire system as this is most cost effective while mitigating wildfire risk.  </t>
  </si>
  <si>
    <t>BVES conducts an annually LiDAR inspection of its distribution facilities annually using truck-mounted LiDAR.  BVES's system is 211 circuit miles all in the HFTD; therefore, BVES will inspect the entire system as this is most cost effective while mitigating wildfire risk.</t>
  </si>
  <si>
    <t>BVES has had sectionalization devices in place to limit the scope of PSPS to only the "higher risk" areas within its service area.  Note that BVES's service area is all in the HFTD Tier 2 and 3; therefore, BVES further designated certain areas as "higher risk".  These "higher risk" areas already had sectionalization devices in place.  To date, BVES has not had to enact a PSPS activation.</t>
  </si>
  <si>
    <t>The pole replacement efforts have been focused along those circuits identified as High Risk circuits by the FSCM (See tab for Q4), especially those where covered conductor was added. The additional weight from the covered conductor frequently requires new poles.  BVES has not replaced poles in its HFTD Tier 3 because this work is pending US Forestry Service permit approval.  Once the permit is approved, BVES will commence pole replacements in its HFTD Tier 3 area.</t>
  </si>
  <si>
    <t>The covered conductor has been installed first along those circuits identified as High Risk circuits by the FSCM (See tab for Q4).  BVES has not replaced bare wire with covered wire in its HFTD Tier 3 because this work is pending US Forestry Service permit approval.  Once the permit is approved, BVES will commence pole replacements in its HFTD Tier 3 area.</t>
  </si>
  <si>
    <t>BVES chooses its projects based upon those most likely to reduce ignition probability and wildfire consequences based upon the evaluation from its Fire Safety Circuit Matrix (See tab for Q4). The FSCM identified 11 high risk circuits, 8 moderate risk circuits and 7 low risk circuits. The number of high risk circuits is planned to be reduced to 5 over the next 3 years and 0 in the next 10 years. 
All of BVES's vegetation management work is enhance vegetation management (EVM) due to BVES's entire service area being in the HFTD Tier 2 and 3.  BVES EVM program trims its circuits approxiamtely every 2 years.  The trim amount (minimum 12 feet) is designed to keep vegeation out of BVES's clearance limits until the next time the trimmed circuit is visited.  BVES also performs LiDAR surveys annually and two GO-165 gorund patrols.  When the results of these inspections reveal vegetation clearance issues or potential clearance issues, BVES dispatches vegetation crews to remidiate the issues.</t>
  </si>
  <si>
    <t xml:space="preserve">BVES conducts detailed inspections of all its distribution facilities in accordance with GO-165. Detailed inspections are conducted on a 5 year basis with circuits staggered so that each year several circuits are inspected.  Per GO-165, BVES also conducts an annual patrol of all of its circuits.  Additionally, because the entire BVES service territory is Tier 2 or Tier 3 HFTD, BVES believes additional inspections, beyond GO 165 and 174 are important for all of its above ground distribution assets. This includes LiDAR, a second 3rd party ground patrol, and, beginning 2021, UAV fly-over inspections.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</si>
</sst>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0.0"/>
    <numFmt numFmtId="166" formatCode="0.0%"/>
  </numFmts>
  <fonts count="15" x14ac:knownFonts="1">
    <font>
      <sz val="11"/>
      <color theme="1"/>
      <name val="Calibri"/>
      <family val="2"/>
      <scheme val="minor"/>
    </font>
    <font>
      <b/>
      <sz val="11"/>
      <color theme="1"/>
      <name val="Calibri"/>
      <family val="2"/>
      <scheme val="minor"/>
    </font>
    <font>
      <sz val="11"/>
      <color theme="1"/>
      <name val="Calibri"/>
      <family val="2"/>
      <scheme val="minor"/>
    </font>
    <font>
      <sz val="11"/>
      <color rgb="FFC00000"/>
      <name val="Calibri"/>
      <family val="2"/>
      <scheme val="minor"/>
    </font>
    <font>
      <sz val="11"/>
      <color theme="7" tint="-0.499984740745262"/>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sz val="11"/>
      <color theme="1"/>
      <name val="Calibri"/>
      <family val="2"/>
    </font>
    <font>
      <b/>
      <sz val="10"/>
      <color theme="1"/>
      <name val="Calibri"/>
      <family val="2"/>
      <scheme val="minor"/>
    </font>
    <font>
      <b/>
      <sz val="14"/>
      <color theme="1"/>
      <name val="Calibri"/>
      <family val="2"/>
      <scheme val="minor"/>
    </font>
    <font>
      <sz val="11"/>
      <color theme="2" tint="-0.749992370372631"/>
      <name val="Calibri"/>
      <family val="2"/>
      <scheme val="minor"/>
    </font>
    <font>
      <b/>
      <sz val="11"/>
      <color theme="1"/>
      <name val="Calibri"/>
      <family val="2"/>
    </font>
    <font>
      <b/>
      <sz val="10"/>
      <color theme="0"/>
      <name val="Calibri"/>
      <family val="2"/>
      <scheme val="minor"/>
    </font>
    <font>
      <sz val="10"/>
      <color theme="1"/>
      <name val="Calibri"/>
      <family val="2"/>
    </font>
  </fonts>
  <fills count="15">
    <fill>
      <patternFill patternType="none"/>
    </fill>
    <fill>
      <patternFill patternType="gray125"/>
    </fill>
    <fill>
      <patternFill patternType="solid">
        <fgColor theme="4"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0"/>
        <bgColor rgb="FF000000"/>
      </patternFill>
    </fill>
    <fill>
      <patternFill patternType="solid">
        <fgColor theme="1"/>
        <bgColor indexed="64"/>
      </patternFill>
    </fill>
    <fill>
      <patternFill patternType="solid">
        <fgColor theme="6" tint="0.79998168889431442"/>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9" fontId="2" fillId="0" borderId="0" applyFont="0" applyFill="0" applyBorder="0" applyAlignment="0" applyProtection="0"/>
  </cellStyleXfs>
  <cellXfs count="106">
    <xf numFmtId="0" fontId="0" fillId="0" borderId="0" xfId="0"/>
    <xf numFmtId="0" fontId="0" fillId="0" borderId="8" xfId="0" applyBorder="1" applyAlignment="1">
      <alignment wrapText="1"/>
    </xf>
    <xf numFmtId="0" fontId="0" fillId="0" borderId="8" xfId="0" applyBorder="1"/>
    <xf numFmtId="0" fontId="0" fillId="0" borderId="0" xfId="0" applyAlignment="1">
      <alignment vertical="top" wrapText="1"/>
    </xf>
    <xf numFmtId="0" fontId="1" fillId="2" borderId="9" xfId="0" applyFont="1" applyFill="1" applyBorder="1" applyAlignment="1">
      <alignment horizontal="left"/>
    </xf>
    <xf numFmtId="0" fontId="1" fillId="3" borderId="8" xfId="0" applyFont="1" applyFill="1" applyBorder="1" applyAlignment="1">
      <alignment horizontal="center" vertical="center" wrapText="1"/>
    </xf>
    <xf numFmtId="0" fontId="0" fillId="2" borderId="8" xfId="0" applyFill="1" applyBorder="1"/>
    <xf numFmtId="1" fontId="0" fillId="2" borderId="8" xfId="0" applyNumberFormat="1" applyFill="1" applyBorder="1" applyAlignment="1">
      <alignment horizontal="center" vertical="center"/>
    </xf>
    <xf numFmtId="164" fontId="0" fillId="2" borderId="8" xfId="0" applyNumberFormat="1" applyFill="1" applyBorder="1" applyAlignment="1">
      <alignment horizontal="center" vertical="center"/>
    </xf>
    <xf numFmtId="0" fontId="0" fillId="2" borderId="8" xfId="0" applyFill="1" applyBorder="1" applyAlignment="1">
      <alignment horizontal="center"/>
    </xf>
    <xf numFmtId="0" fontId="0" fillId="0" borderId="8" xfId="0" applyBorder="1" applyAlignment="1">
      <alignment horizontal="center"/>
    </xf>
    <xf numFmtId="0" fontId="0" fillId="0" borderId="8" xfId="0" applyBorder="1" applyAlignment="1">
      <alignment horizontal="center" vertical="center"/>
    </xf>
    <xf numFmtId="0" fontId="0" fillId="4" borderId="8" xfId="0" applyFill="1" applyBorder="1" applyAlignment="1">
      <alignment horizontal="center" vertical="center"/>
    </xf>
    <xf numFmtId="0" fontId="0" fillId="2" borderId="8" xfId="0" applyFill="1" applyBorder="1" applyAlignment="1">
      <alignment vertical="center"/>
    </xf>
    <xf numFmtId="0" fontId="0" fillId="2" borderId="8" xfId="0" applyFill="1"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xf>
    <xf numFmtId="164" fontId="0" fillId="2" borderId="0" xfId="0" applyNumberFormat="1" applyFill="1" applyAlignment="1">
      <alignment horizontal="center" vertical="center"/>
    </xf>
    <xf numFmtId="0" fontId="0" fillId="2" borderId="11" xfId="0" applyFill="1" applyBorder="1" applyAlignment="1">
      <alignment horizontal="center"/>
    </xf>
    <xf numFmtId="0" fontId="0" fillId="2" borderId="12" xfId="0" applyFill="1" applyBorder="1" applyAlignment="1">
      <alignment horizontal="center"/>
    </xf>
    <xf numFmtId="0" fontId="0" fillId="0" borderId="13" xfId="0" applyBorder="1" applyAlignment="1">
      <alignment horizontal="center" vertical="center"/>
    </xf>
    <xf numFmtId="0" fontId="1" fillId="0" borderId="0" xfId="0" applyFont="1"/>
    <xf numFmtId="0" fontId="3" fillId="5" borderId="8" xfId="0" applyFont="1" applyFill="1" applyBorder="1" applyAlignment="1">
      <alignment horizontal="center" vertical="center"/>
    </xf>
    <xf numFmtId="0" fontId="3" fillId="5" borderId="0" xfId="0" applyFont="1" applyFill="1" applyAlignment="1">
      <alignment horizontal="center" vertical="center"/>
    </xf>
    <xf numFmtId="0" fontId="4" fillId="6" borderId="8" xfId="0" applyFont="1" applyFill="1" applyBorder="1" applyAlignment="1">
      <alignment horizontal="center" vertical="center"/>
    </xf>
    <xf numFmtId="0" fontId="4" fillId="6" borderId="0" xfId="0" applyFont="1" applyFill="1" applyAlignment="1">
      <alignment horizontal="center" vertical="center"/>
    </xf>
    <xf numFmtId="0" fontId="0" fillId="7" borderId="8" xfId="0" applyFill="1" applyBorder="1" applyAlignment="1">
      <alignment horizontal="center" vertical="center"/>
    </xf>
    <xf numFmtId="0" fontId="0" fillId="7" borderId="0" xfId="0" applyFill="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3" borderId="8" xfId="0" applyFill="1" applyBorder="1"/>
    <xf numFmtId="0" fontId="1" fillId="3" borderId="8" xfId="0" applyFont="1" applyFill="1" applyBorder="1"/>
    <xf numFmtId="165" fontId="0" fillId="2" borderId="8" xfId="0" applyNumberFormat="1" applyFill="1" applyBorder="1" applyAlignment="1">
      <alignment horizontal="center" vertical="center"/>
    </xf>
    <xf numFmtId="166" fontId="0" fillId="2" borderId="8" xfId="1" applyNumberFormat="1" applyFont="1" applyFill="1" applyBorder="1" applyAlignment="1">
      <alignment horizontal="center" vertical="center"/>
    </xf>
    <xf numFmtId="166" fontId="0" fillId="3" borderId="8" xfId="1" applyNumberFormat="1" applyFont="1" applyFill="1" applyBorder="1"/>
    <xf numFmtId="0" fontId="5" fillId="0" borderId="0" xfId="0" applyFont="1" applyAlignment="1">
      <alignment wrapText="1"/>
    </xf>
    <xf numFmtId="0" fontId="6" fillId="0" borderId="0" xfId="0" applyFont="1" applyAlignment="1">
      <alignment wrapText="1"/>
    </xf>
    <xf numFmtId="0" fontId="7" fillId="0" borderId="0" xfId="0" applyFont="1" applyAlignment="1">
      <alignment wrapText="1"/>
    </xf>
    <xf numFmtId="2" fontId="0" fillId="0" borderId="0" xfId="0" applyNumberFormat="1"/>
    <xf numFmtId="0" fontId="8" fillId="0" borderId="8" xfId="0" applyFont="1" applyBorder="1" applyAlignment="1">
      <alignment horizontal="center"/>
    </xf>
    <xf numFmtId="0" fontId="8" fillId="0" borderId="8" xfId="0" applyFont="1" applyBorder="1" applyAlignment="1">
      <alignment horizontal="center" vertical="center"/>
    </xf>
    <xf numFmtId="0" fontId="1" fillId="0" borderId="8" xfId="0" applyFont="1" applyBorder="1"/>
    <xf numFmtId="0" fontId="1" fillId="0" borderId="8" xfId="0" applyFont="1" applyBorder="1" applyAlignment="1">
      <alignment wrapText="1"/>
    </xf>
    <xf numFmtId="0" fontId="9" fillId="0" borderId="8" xfId="0" applyFont="1" applyBorder="1" applyAlignment="1">
      <alignment wrapText="1"/>
    </xf>
    <xf numFmtId="0" fontId="1" fillId="4" borderId="8" xfId="0" applyFont="1" applyFill="1" applyBorder="1" applyAlignment="1">
      <alignment wrapText="1"/>
    </xf>
    <xf numFmtId="0" fontId="1" fillId="8" borderId="7" xfId="0" applyFont="1" applyFill="1" applyBorder="1"/>
    <xf numFmtId="0" fontId="1" fillId="8" borderId="1" xfId="0" applyFont="1" applyFill="1" applyBorder="1"/>
    <xf numFmtId="0" fontId="1" fillId="9" borderId="4" xfId="0" applyFont="1" applyFill="1" applyBorder="1" applyAlignment="1">
      <alignment wrapText="1"/>
    </xf>
    <xf numFmtId="0" fontId="0" fillId="8" borderId="3" xfId="0" applyFill="1" applyBorder="1"/>
    <xf numFmtId="0" fontId="0" fillId="9" borderId="5" xfId="0" applyFill="1" applyBorder="1" applyAlignment="1">
      <alignment horizontal="center"/>
    </xf>
    <xf numFmtId="0" fontId="0" fillId="9" borderId="6" xfId="0" applyFill="1" applyBorder="1" applyAlignment="1">
      <alignment horizontal="center"/>
    </xf>
    <xf numFmtId="0" fontId="0" fillId="8" borderId="0" xfId="0" applyFill="1" applyAlignment="1">
      <alignment horizontal="center"/>
    </xf>
    <xf numFmtId="0" fontId="6" fillId="8" borderId="2" xfId="0" applyFont="1" applyFill="1" applyBorder="1" applyAlignment="1">
      <alignment horizontal="center" wrapText="1"/>
    </xf>
    <xf numFmtId="0" fontId="0" fillId="0" borderId="12" xfId="0" applyBorder="1" applyAlignment="1">
      <alignment horizontal="center"/>
    </xf>
    <xf numFmtId="0" fontId="0" fillId="0" borderId="12" xfId="0" applyBorder="1"/>
    <xf numFmtId="0" fontId="1" fillId="0" borderId="8" xfId="0" applyFont="1" applyFill="1" applyBorder="1" applyAlignment="1">
      <alignment wrapText="1"/>
    </xf>
    <xf numFmtId="0" fontId="5" fillId="2" borderId="8" xfId="0" applyFont="1" applyFill="1" applyBorder="1"/>
    <xf numFmtId="0" fontId="5" fillId="0" borderId="8" xfId="0" applyFont="1" applyBorder="1"/>
    <xf numFmtId="0" fontId="5" fillId="2" borderId="8" xfId="0" applyFont="1" applyFill="1" applyBorder="1" applyAlignment="1">
      <alignment vertical="center"/>
    </xf>
    <xf numFmtId="14" fontId="0" fillId="0" borderId="8" xfId="0" applyNumberFormat="1" applyBorder="1"/>
    <xf numFmtId="0" fontId="0" fillId="10" borderId="8" xfId="0" applyFill="1" applyBorder="1" applyAlignment="1">
      <alignment horizontal="center"/>
    </xf>
    <xf numFmtId="0" fontId="0" fillId="2" borderId="25" xfId="0" applyFill="1" applyBorder="1"/>
    <xf numFmtId="0" fontId="0" fillId="2" borderId="25" xfId="0" applyFill="1" applyBorder="1" applyAlignment="1">
      <alignment vertical="center"/>
    </xf>
    <xf numFmtId="2" fontId="11" fillId="0" borderId="8" xfId="0" applyNumberFormat="1" applyFont="1" applyBorder="1" applyAlignment="1">
      <alignment horizontal="center"/>
    </xf>
    <xf numFmtId="0" fontId="11" fillId="0" borderId="8" xfId="0" applyFont="1" applyBorder="1" applyAlignment="1">
      <alignment horizontal="center"/>
    </xf>
    <xf numFmtId="2" fontId="0" fillId="0" borderId="8" xfId="0" applyNumberFormat="1" applyBorder="1" applyAlignment="1">
      <alignment horizontal="center"/>
    </xf>
    <xf numFmtId="2" fontId="1" fillId="0" borderId="8" xfId="0" applyNumberFormat="1" applyFont="1" applyBorder="1" applyAlignment="1">
      <alignment horizontal="center"/>
    </xf>
    <xf numFmtId="0" fontId="1" fillId="11" borderId="0" xfId="0" applyFont="1" applyFill="1" applyAlignment="1">
      <alignment wrapText="1"/>
    </xf>
    <xf numFmtId="0" fontId="12" fillId="12" borderId="8" xfId="0" applyFont="1" applyFill="1" applyBorder="1" applyAlignment="1">
      <alignment horizontal="center" vertical="center"/>
    </xf>
    <xf numFmtId="0" fontId="8" fillId="4" borderId="8" xfId="0" applyFont="1" applyFill="1" applyBorder="1" applyAlignment="1">
      <alignment horizontal="center" vertical="center"/>
    </xf>
    <xf numFmtId="0" fontId="1" fillId="0" borderId="8" xfId="0" applyFont="1" applyBorder="1" applyAlignment="1">
      <alignment horizontal="center"/>
    </xf>
    <xf numFmtId="0" fontId="1" fillId="3" borderId="25"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19" xfId="0" applyFont="1" applyFill="1" applyBorder="1" applyAlignment="1">
      <alignment horizontal="center" vertical="center" wrapText="1"/>
    </xf>
    <xf numFmtId="2" fontId="11" fillId="0" borderId="20" xfId="0" applyNumberFormat="1" applyFont="1" applyBorder="1" applyAlignment="1">
      <alignment horizontal="center"/>
    </xf>
    <xf numFmtId="2" fontId="11" fillId="0" borderId="21" xfId="0" applyNumberFormat="1" applyFont="1" applyBorder="1" applyAlignment="1">
      <alignment horizontal="center"/>
    </xf>
    <xf numFmtId="2" fontId="11" fillId="0" borderId="22" xfId="0" applyNumberFormat="1" applyFont="1" applyBorder="1" applyAlignment="1">
      <alignment horizontal="center"/>
    </xf>
    <xf numFmtId="2" fontId="11" fillId="0" borderId="23" xfId="0" applyNumberFormat="1" applyFont="1" applyBorder="1" applyAlignment="1">
      <alignment horizontal="center"/>
    </xf>
    <xf numFmtId="0" fontId="11" fillId="0" borderId="23" xfId="0" applyFont="1" applyBorder="1" applyAlignment="1">
      <alignment horizontal="center"/>
    </xf>
    <xf numFmtId="2" fontId="11" fillId="0" borderId="24" xfId="0" applyNumberFormat="1" applyFont="1" applyBorder="1" applyAlignment="1">
      <alignment horizontal="center"/>
    </xf>
    <xf numFmtId="0" fontId="8" fillId="12" borderId="8" xfId="0" applyFont="1" applyFill="1" applyBorder="1" applyAlignment="1">
      <alignment horizontal="center" vertical="center"/>
    </xf>
    <xf numFmtId="0" fontId="12" fillId="4" borderId="8" xfId="0" applyFont="1" applyFill="1" applyBorder="1" applyAlignment="1">
      <alignment horizontal="center" vertical="center"/>
    </xf>
    <xf numFmtId="0" fontId="8" fillId="0" borderId="10" xfId="0" applyFont="1" applyBorder="1" applyAlignment="1">
      <alignment horizontal="center"/>
    </xf>
    <xf numFmtId="0" fontId="8" fillId="0" borderId="10" xfId="0" applyFont="1" applyBorder="1" applyAlignment="1">
      <alignment horizontal="center" vertical="center"/>
    </xf>
    <xf numFmtId="0" fontId="10" fillId="0" borderId="8" xfId="0" applyFont="1" applyBorder="1" applyAlignment="1">
      <alignment horizontal="center"/>
    </xf>
    <xf numFmtId="0" fontId="0" fillId="0" borderId="12" xfId="0" applyFill="1" applyBorder="1"/>
    <xf numFmtId="0" fontId="1" fillId="9" borderId="8" xfId="0" applyFont="1" applyFill="1" applyBorder="1"/>
    <xf numFmtId="0" fontId="1" fillId="9" borderId="8" xfId="0" applyFont="1" applyFill="1" applyBorder="1" applyAlignment="1">
      <alignment wrapText="1"/>
    </xf>
    <xf numFmtId="0" fontId="0" fillId="4" borderId="12" xfId="0" applyFill="1" applyBorder="1"/>
    <xf numFmtId="0" fontId="1" fillId="0" borderId="8" xfId="0" applyFont="1" applyBorder="1" applyAlignment="1">
      <alignment vertical="center"/>
    </xf>
    <xf numFmtId="0" fontId="8" fillId="0" borderId="8" xfId="0" applyFont="1" applyFill="1" applyBorder="1" applyAlignment="1">
      <alignment horizontal="center"/>
    </xf>
    <xf numFmtId="0" fontId="0" fillId="0" borderId="9" xfId="0" applyBorder="1" applyAlignment="1">
      <alignment horizontal="left" wrapText="1"/>
    </xf>
    <xf numFmtId="0" fontId="14" fillId="14" borderId="15" xfId="0" applyFont="1" applyFill="1" applyBorder="1" applyAlignment="1">
      <alignment horizontal="center" wrapText="1"/>
    </xf>
    <xf numFmtId="0" fontId="14" fillId="14" borderId="16" xfId="0" applyFont="1" applyFill="1" applyBorder="1" applyAlignment="1">
      <alignment horizontal="center" wrapText="1"/>
    </xf>
    <xf numFmtId="0" fontId="14" fillId="14" borderId="11" xfId="0" applyFont="1" applyFill="1" applyBorder="1" applyAlignment="1">
      <alignment horizontal="center" wrapText="1"/>
    </xf>
    <xf numFmtId="0" fontId="1" fillId="2" borderId="9" xfId="0" applyFont="1" applyFill="1" applyBorder="1" applyAlignment="1">
      <alignment horizontal="left"/>
    </xf>
    <xf numFmtId="0" fontId="13" fillId="13" borderId="0" xfId="0" applyFont="1" applyFill="1" applyBorder="1" applyAlignment="1">
      <alignment horizontal="center" wrapText="1"/>
    </xf>
    <xf numFmtId="0" fontId="0" fillId="0" borderId="0" xfId="0" applyAlignment="1">
      <alignment horizontal="left" vertical="top" wrapText="1"/>
    </xf>
    <xf numFmtId="0" fontId="0" fillId="0" borderId="5" xfId="0" applyBorder="1" applyAlignment="1">
      <alignment horizontal="left" vertical="top" wrapText="1"/>
    </xf>
    <xf numFmtId="0" fontId="0" fillId="0" borderId="5" xfId="0" applyBorder="1" applyAlignment="1">
      <alignment horizontal="left" vertical="top"/>
    </xf>
    <xf numFmtId="0" fontId="1" fillId="8" borderId="14" xfId="0" applyFont="1" applyFill="1" applyBorder="1" applyAlignment="1">
      <alignment horizontal="center" wrapText="1"/>
    </xf>
    <xf numFmtId="0" fontId="1" fillId="8" borderId="26" xfId="0" applyFont="1" applyFill="1" applyBorder="1" applyAlignment="1">
      <alignment horizontal="center" wrapText="1"/>
    </xf>
    <xf numFmtId="0" fontId="1" fillId="8" borderId="25" xfId="0" applyFont="1" applyFill="1" applyBorder="1" applyAlignment="1">
      <alignment horizontal="center" wrapText="1"/>
    </xf>
    <xf numFmtId="0" fontId="0" fillId="0" borderId="9" xfId="0" applyBorder="1" applyAlignment="1">
      <alignment horizontal="left" vertical="top" wrapText="1"/>
    </xf>
    <xf numFmtId="0" fontId="0" fillId="0" borderId="9" xfId="0" applyBorder="1" applyAlignment="1">
      <alignment horizontal="left" vertical="top"/>
    </xf>
  </cellXfs>
  <cellStyles count="2">
    <cellStyle name="Normal" xfId="0" builtinId="0"/>
    <cellStyle name="Percent" xfId="1" builtinId="5"/>
  </cellStyles>
  <dxfs count="3">
    <dxf>
      <font>
        <color rgb="FF9C0006"/>
      </font>
      <fill>
        <patternFill>
          <bgColor rgb="FFFFC7CE"/>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bilbao/AppData/Local/Microsoft/Windows/INetCache/Content.Outlook/XDWCDDJJ/FireSafetyCircuitMatrix%202021-1-2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rcuit Status"/>
      <sheetName val="List"/>
      <sheetName val="Circuit Fire Safety Measures"/>
      <sheetName val="Risk Scoring"/>
    </sheetNames>
    <sheetDataSet>
      <sheetData sheetId="0"/>
      <sheetData sheetId="1">
        <row r="3">
          <cell r="B3" t="str">
            <v>High</v>
          </cell>
          <cell r="C3">
            <v>100</v>
          </cell>
          <cell r="E3" t="str">
            <v>High</v>
          </cell>
          <cell r="F3">
            <v>100</v>
          </cell>
          <cell r="H3">
            <v>1</v>
          </cell>
          <cell r="I3">
            <v>1000</v>
          </cell>
        </row>
        <row r="4">
          <cell r="B4" t="str">
            <v xml:space="preserve">Mediun </v>
          </cell>
          <cell r="C4">
            <v>25</v>
          </cell>
          <cell r="E4" t="str">
            <v xml:space="preserve">Mediun </v>
          </cell>
          <cell r="F4">
            <v>25</v>
          </cell>
          <cell r="H4">
            <v>2</v>
          </cell>
          <cell r="I4">
            <v>900</v>
          </cell>
        </row>
        <row r="5">
          <cell r="B5" t="str">
            <v>Low</v>
          </cell>
          <cell r="C5">
            <v>5</v>
          </cell>
          <cell r="E5" t="str">
            <v>Low</v>
          </cell>
          <cell r="F5">
            <v>5</v>
          </cell>
          <cell r="H5">
            <v>3</v>
          </cell>
          <cell r="I5">
            <v>800</v>
          </cell>
        </row>
        <row r="6">
          <cell r="H6">
            <v>4</v>
          </cell>
          <cell r="I6">
            <v>700</v>
          </cell>
        </row>
        <row r="7">
          <cell r="H7">
            <v>5</v>
          </cell>
          <cell r="I7">
            <v>600</v>
          </cell>
        </row>
        <row r="8">
          <cell r="H8">
            <v>6</v>
          </cell>
          <cell r="I8">
            <v>500</v>
          </cell>
        </row>
        <row r="9">
          <cell r="H9">
            <v>7</v>
          </cell>
          <cell r="I9">
            <v>400</v>
          </cell>
        </row>
        <row r="10">
          <cell r="H10">
            <v>8</v>
          </cell>
          <cell r="I10">
            <v>300</v>
          </cell>
        </row>
        <row r="11">
          <cell r="H11">
            <v>9</v>
          </cell>
          <cell r="I11">
            <v>200</v>
          </cell>
        </row>
        <row r="12">
          <cell r="H12">
            <v>10</v>
          </cell>
          <cell r="I12">
            <v>100</v>
          </cell>
        </row>
        <row r="13">
          <cell r="H13" t="str">
            <v>NR</v>
          </cell>
          <cell r="I13">
            <v>0</v>
          </cell>
        </row>
      </sheetData>
      <sheetData sheetId="2"/>
      <sheetData sheetId="3"/>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9"/>
  <sheetViews>
    <sheetView tabSelected="1" topLeftCell="C1" zoomScale="80" zoomScaleNormal="80" workbookViewId="0">
      <pane ySplit="2" topLeftCell="A26" activePane="bottomLeft" state="frozen"/>
      <selection pane="bottomLeft" activeCell="F23" sqref="F23"/>
    </sheetView>
  </sheetViews>
  <sheetFormatPr defaultColWidth="11.33203125" defaultRowHeight="14.4" x14ac:dyDescent="0.3"/>
  <cols>
    <col min="1" max="1" width="21.5546875" customWidth="1"/>
    <col min="2" max="2" width="28.88671875" customWidth="1"/>
    <col min="13" max="13" width="12.5546875" customWidth="1"/>
    <col min="37" max="37" width="12.44140625" customWidth="1"/>
    <col min="38" max="38" width="13.109375" bestFit="1" customWidth="1"/>
    <col min="39" max="39" width="13.33203125" customWidth="1"/>
    <col min="49" max="49" width="14.33203125" customWidth="1"/>
  </cols>
  <sheetData>
    <row r="1" spans="1:60" ht="67.2" customHeight="1" x14ac:dyDescent="0.3">
      <c r="B1" s="92" t="s">
        <v>198</v>
      </c>
      <c r="C1" s="92"/>
      <c r="D1" s="92"/>
      <c r="E1" s="92"/>
      <c r="F1" s="92"/>
      <c r="G1" s="92"/>
      <c r="H1" s="92"/>
      <c r="I1" s="92"/>
      <c r="J1" s="92"/>
      <c r="K1" s="92"/>
      <c r="N1" s="37"/>
      <c r="AW1" s="36"/>
      <c r="BC1" s="37"/>
      <c r="BD1" s="35"/>
      <c r="BE1" s="35"/>
    </row>
    <row r="2" spans="1:60" ht="123" customHeight="1" x14ac:dyDescent="0.3">
      <c r="A2" s="67" t="s">
        <v>201</v>
      </c>
      <c r="B2" s="41" t="s">
        <v>114</v>
      </c>
      <c r="C2" s="44" t="s">
        <v>26</v>
      </c>
      <c r="D2" s="42" t="s">
        <v>27</v>
      </c>
      <c r="E2" s="42" t="s">
        <v>28</v>
      </c>
      <c r="F2" s="42" t="s">
        <v>29</v>
      </c>
      <c r="G2" s="42" t="s">
        <v>30</v>
      </c>
      <c r="H2" s="42" t="s">
        <v>228</v>
      </c>
      <c r="I2" s="42" t="s">
        <v>31</v>
      </c>
      <c r="J2" s="55" t="s">
        <v>32</v>
      </c>
      <c r="K2" s="55" t="s">
        <v>33</v>
      </c>
      <c r="L2" s="55" t="s">
        <v>34</v>
      </c>
      <c r="M2" s="43" t="s">
        <v>35</v>
      </c>
      <c r="N2" s="44" t="s">
        <v>36</v>
      </c>
      <c r="O2" s="44" t="s">
        <v>37</v>
      </c>
      <c r="P2" s="44" t="s">
        <v>38</v>
      </c>
      <c r="Q2" s="44" t="s">
        <v>39</v>
      </c>
      <c r="R2" s="44" t="s">
        <v>40</v>
      </c>
      <c r="S2" s="42" t="s">
        <v>41</v>
      </c>
      <c r="T2" s="42" t="s">
        <v>42</v>
      </c>
      <c r="U2" s="42" t="s">
        <v>43</v>
      </c>
      <c r="V2" s="42" t="s">
        <v>44</v>
      </c>
      <c r="W2" s="55" t="s">
        <v>45</v>
      </c>
      <c r="X2" s="55" t="s">
        <v>46</v>
      </c>
      <c r="Y2" s="42" t="s">
        <v>47</v>
      </c>
      <c r="Z2" s="44" t="s">
        <v>48</v>
      </c>
      <c r="AA2" s="44" t="s">
        <v>49</v>
      </c>
      <c r="AB2" s="42" t="s">
        <v>50</v>
      </c>
      <c r="AC2" s="42" t="s">
        <v>51</v>
      </c>
      <c r="AD2" s="42" t="s">
        <v>52</v>
      </c>
      <c r="AE2" s="55" t="s">
        <v>53</v>
      </c>
      <c r="AF2" s="55" t="s">
        <v>54</v>
      </c>
      <c r="AG2" s="55" t="s">
        <v>55</v>
      </c>
      <c r="AH2" s="42" t="s">
        <v>56</v>
      </c>
      <c r="AI2" s="42" t="s">
        <v>57</v>
      </c>
      <c r="AJ2" s="42" t="s">
        <v>58</v>
      </c>
      <c r="AK2" s="42" t="s">
        <v>59</v>
      </c>
      <c r="AL2" s="42" t="s">
        <v>60</v>
      </c>
      <c r="AM2" s="42" t="s">
        <v>61</v>
      </c>
      <c r="AN2" s="42" t="s">
        <v>62</v>
      </c>
      <c r="AO2" s="42" t="s">
        <v>63</v>
      </c>
      <c r="AP2" s="42" t="s">
        <v>64</v>
      </c>
      <c r="AQ2" s="42" t="s">
        <v>65</v>
      </c>
      <c r="AR2" s="42" t="s">
        <v>66</v>
      </c>
      <c r="AS2" s="42" t="s">
        <v>67</v>
      </c>
      <c r="AT2" s="42" t="s">
        <v>224</v>
      </c>
      <c r="AU2" s="44" t="s">
        <v>225</v>
      </c>
      <c r="AV2" s="44" t="s">
        <v>226</v>
      </c>
      <c r="AW2" s="42" t="s">
        <v>68</v>
      </c>
      <c r="AX2" s="44" t="s">
        <v>69</v>
      </c>
      <c r="AY2" s="44" t="s">
        <v>70</v>
      </c>
      <c r="AZ2" s="42" t="s">
        <v>71</v>
      </c>
      <c r="BA2" s="42" t="s">
        <v>72</v>
      </c>
      <c r="BB2" s="42" t="s">
        <v>73</v>
      </c>
      <c r="BC2" s="44" t="s">
        <v>74</v>
      </c>
      <c r="BD2" s="44" t="s">
        <v>75</v>
      </c>
      <c r="BE2" s="44" t="s">
        <v>76</v>
      </c>
      <c r="BF2" s="44" t="s">
        <v>77</v>
      </c>
      <c r="BG2" s="44" t="s">
        <v>78</v>
      </c>
      <c r="BH2" s="44" t="s">
        <v>79</v>
      </c>
    </row>
    <row r="3" spans="1:60" x14ac:dyDescent="0.3">
      <c r="A3" s="56" t="s">
        <v>145</v>
      </c>
      <c r="B3" s="57" t="s">
        <v>0</v>
      </c>
      <c r="C3" s="39" t="s">
        <v>195</v>
      </c>
      <c r="D3" s="65">
        <v>9.44</v>
      </c>
      <c r="E3" s="39" t="s">
        <v>195</v>
      </c>
      <c r="F3" s="65">
        <v>9.44</v>
      </c>
      <c r="G3" s="65">
        <v>0</v>
      </c>
      <c r="H3" s="65">
        <v>34.5</v>
      </c>
      <c r="I3" s="10">
        <v>9062.2800000000007</v>
      </c>
      <c r="J3" s="10">
        <v>856.27204030226699</v>
      </c>
      <c r="K3" s="10">
        <v>9.1988245172124259</v>
      </c>
      <c r="L3" s="10">
        <v>0</v>
      </c>
      <c r="M3" s="39" t="s">
        <v>195</v>
      </c>
      <c r="N3" s="39">
        <v>3.1289999999999996</v>
      </c>
      <c r="O3" s="39" t="s">
        <v>195</v>
      </c>
      <c r="P3" s="39" t="s">
        <v>195</v>
      </c>
      <c r="Q3" s="39" t="s">
        <v>195</v>
      </c>
      <c r="R3" s="39" t="s">
        <v>195</v>
      </c>
      <c r="S3" s="39" t="s">
        <v>195</v>
      </c>
      <c r="T3" s="39">
        <v>0</v>
      </c>
      <c r="U3" s="39">
        <v>0</v>
      </c>
      <c r="V3" s="10">
        <v>0</v>
      </c>
      <c r="W3" s="39">
        <v>0</v>
      </c>
      <c r="X3" s="39">
        <v>0.33</v>
      </c>
      <c r="Y3" s="10">
        <v>0</v>
      </c>
      <c r="Z3" s="10">
        <v>0</v>
      </c>
      <c r="AA3" s="10">
        <v>0</v>
      </c>
      <c r="AB3" s="39" t="s">
        <v>195</v>
      </c>
      <c r="AC3" s="39" t="s">
        <v>195</v>
      </c>
      <c r="AD3" s="39" t="s">
        <v>195</v>
      </c>
      <c r="AE3" s="10">
        <v>0</v>
      </c>
      <c r="AF3" s="10">
        <v>1</v>
      </c>
      <c r="AG3" s="10">
        <v>9</v>
      </c>
      <c r="AH3" s="10" t="s">
        <v>195</v>
      </c>
      <c r="AI3" s="10" t="s">
        <v>195</v>
      </c>
      <c r="AJ3" s="10" t="s">
        <v>195</v>
      </c>
      <c r="AK3" s="10" t="s">
        <v>195</v>
      </c>
      <c r="AL3" s="10" t="s">
        <v>195</v>
      </c>
      <c r="AM3" s="10" t="s">
        <v>195</v>
      </c>
      <c r="AN3" s="10">
        <v>0</v>
      </c>
      <c r="AO3" s="10">
        <v>0</v>
      </c>
      <c r="AP3" s="10">
        <v>0</v>
      </c>
      <c r="AQ3" s="10" t="s">
        <v>195</v>
      </c>
      <c r="AR3" s="10" t="s">
        <v>195</v>
      </c>
      <c r="AS3" s="10" t="s">
        <v>195</v>
      </c>
      <c r="AT3" s="10" t="s">
        <v>195</v>
      </c>
      <c r="AU3" s="10">
        <v>9.44</v>
      </c>
      <c r="AV3" s="10" t="s">
        <v>195</v>
      </c>
      <c r="AW3" s="39" t="s">
        <v>195</v>
      </c>
      <c r="AX3" s="40">
        <v>0</v>
      </c>
      <c r="AY3" s="40" t="s">
        <v>195</v>
      </c>
      <c r="AZ3" s="40" t="s">
        <v>195</v>
      </c>
      <c r="BA3" s="40" t="s">
        <v>195</v>
      </c>
      <c r="BB3" s="40" t="s">
        <v>195</v>
      </c>
      <c r="BC3" s="10">
        <v>0</v>
      </c>
      <c r="BD3" s="10">
        <v>0</v>
      </c>
      <c r="BE3" s="10">
        <v>0</v>
      </c>
      <c r="BF3" s="10">
        <v>0</v>
      </c>
      <c r="BG3" s="10">
        <v>0</v>
      </c>
      <c r="BH3" s="10">
        <v>0</v>
      </c>
    </row>
    <row r="4" spans="1:60" x14ac:dyDescent="0.3">
      <c r="A4" s="58" t="s">
        <v>146</v>
      </c>
      <c r="B4" s="57" t="s">
        <v>1</v>
      </c>
      <c r="C4" s="39" t="s">
        <v>195</v>
      </c>
      <c r="D4" s="65">
        <v>19.48</v>
      </c>
      <c r="E4" s="39" t="s">
        <v>195</v>
      </c>
      <c r="F4" s="65">
        <v>19.48</v>
      </c>
      <c r="G4" s="66">
        <v>0</v>
      </c>
      <c r="H4" s="65">
        <v>4.16</v>
      </c>
      <c r="I4" s="10">
        <v>9808.64</v>
      </c>
      <c r="J4" s="10">
        <v>500.85141739980452</v>
      </c>
      <c r="K4" s="10">
        <v>4.8690127077223853</v>
      </c>
      <c r="L4" s="10">
        <v>0</v>
      </c>
      <c r="M4" s="39" t="s">
        <v>195</v>
      </c>
      <c r="N4" s="39">
        <v>7.0720000000000001</v>
      </c>
      <c r="O4" s="39" t="s">
        <v>195</v>
      </c>
      <c r="P4" s="39" t="s">
        <v>195</v>
      </c>
      <c r="Q4" s="39" t="s">
        <v>195</v>
      </c>
      <c r="R4" s="39" t="s">
        <v>195</v>
      </c>
      <c r="S4" s="39" t="s">
        <v>195</v>
      </c>
      <c r="T4" s="39">
        <v>0</v>
      </c>
      <c r="U4" s="39">
        <v>0</v>
      </c>
      <c r="V4" s="10">
        <v>0</v>
      </c>
      <c r="W4" s="39">
        <v>0</v>
      </c>
      <c r="X4" s="39">
        <v>0</v>
      </c>
      <c r="Y4" s="10">
        <v>0</v>
      </c>
      <c r="Z4" s="10">
        <v>0</v>
      </c>
      <c r="AA4" s="10">
        <v>0</v>
      </c>
      <c r="AB4" s="39" t="s">
        <v>195</v>
      </c>
      <c r="AC4" s="39" t="s">
        <v>195</v>
      </c>
      <c r="AD4" s="39" t="s">
        <v>195</v>
      </c>
      <c r="AE4" s="10">
        <v>82</v>
      </c>
      <c r="AF4" s="10">
        <v>187</v>
      </c>
      <c r="AG4" s="10">
        <v>11</v>
      </c>
      <c r="AH4" s="10" t="s">
        <v>195</v>
      </c>
      <c r="AI4" s="10" t="s">
        <v>195</v>
      </c>
      <c r="AJ4" s="10" t="s">
        <v>195</v>
      </c>
      <c r="AK4" s="10" t="s">
        <v>195</v>
      </c>
      <c r="AL4" s="10" t="s">
        <v>195</v>
      </c>
      <c r="AM4" s="10" t="s">
        <v>195</v>
      </c>
      <c r="AN4" s="10">
        <v>0</v>
      </c>
      <c r="AO4" s="10">
        <v>0</v>
      </c>
      <c r="AP4" s="10">
        <v>0</v>
      </c>
      <c r="AQ4" s="10" t="s">
        <v>195</v>
      </c>
      <c r="AR4" s="10" t="s">
        <v>195</v>
      </c>
      <c r="AS4" s="10" t="s">
        <v>195</v>
      </c>
      <c r="AT4" s="10" t="s">
        <v>195</v>
      </c>
      <c r="AU4" s="10">
        <v>19.48</v>
      </c>
      <c r="AV4" s="10" t="s">
        <v>195</v>
      </c>
      <c r="AW4" s="39" t="s">
        <v>195</v>
      </c>
      <c r="AX4" s="40">
        <v>0</v>
      </c>
      <c r="AY4" s="40" t="s">
        <v>195</v>
      </c>
      <c r="AZ4" s="40" t="s">
        <v>195</v>
      </c>
      <c r="BA4" s="40" t="s">
        <v>195</v>
      </c>
      <c r="BB4" s="40" t="s">
        <v>195</v>
      </c>
      <c r="BC4" s="10">
        <v>0</v>
      </c>
      <c r="BD4" s="10">
        <v>0</v>
      </c>
      <c r="BE4" s="10">
        <v>0</v>
      </c>
      <c r="BF4" s="10">
        <v>0</v>
      </c>
      <c r="BG4" s="10">
        <v>0</v>
      </c>
      <c r="BH4" s="10">
        <v>0</v>
      </c>
    </row>
    <row r="5" spans="1:60" x14ac:dyDescent="0.3">
      <c r="A5" s="56" t="s">
        <v>173</v>
      </c>
      <c r="B5" s="57" t="s">
        <v>2</v>
      </c>
      <c r="C5" s="39" t="s">
        <v>195</v>
      </c>
      <c r="D5" s="65">
        <v>10.610000000000001</v>
      </c>
      <c r="E5" s="39" t="s">
        <v>195</v>
      </c>
      <c r="F5" s="65">
        <v>10.610000000000001</v>
      </c>
      <c r="G5" s="65">
        <v>0</v>
      </c>
      <c r="H5" s="65">
        <v>4.16</v>
      </c>
      <c r="I5" s="10">
        <v>2685.52</v>
      </c>
      <c r="J5" s="10">
        <v>3.0976430976430978</v>
      </c>
      <c r="K5" s="10">
        <v>5.4713804713804715E-2</v>
      </c>
      <c r="L5" s="10">
        <v>0</v>
      </c>
      <c r="M5" s="39" t="s">
        <v>195</v>
      </c>
      <c r="N5" s="39">
        <v>2.4255</v>
      </c>
      <c r="O5" s="39" t="s">
        <v>195</v>
      </c>
      <c r="P5" s="39" t="s">
        <v>195</v>
      </c>
      <c r="Q5" s="39" t="s">
        <v>195</v>
      </c>
      <c r="R5" s="39" t="s">
        <v>195</v>
      </c>
      <c r="S5" s="39" t="s">
        <v>195</v>
      </c>
      <c r="T5" s="39">
        <v>0</v>
      </c>
      <c r="U5" s="39">
        <v>0</v>
      </c>
      <c r="V5" s="10">
        <v>0</v>
      </c>
      <c r="W5" s="39">
        <v>0</v>
      </c>
      <c r="X5" s="39">
        <v>0.19</v>
      </c>
      <c r="Y5" s="10">
        <v>0</v>
      </c>
      <c r="Z5" s="10">
        <v>0</v>
      </c>
      <c r="AA5" s="10">
        <v>0</v>
      </c>
      <c r="AB5" s="39" t="s">
        <v>195</v>
      </c>
      <c r="AC5" s="39" t="s">
        <v>195</v>
      </c>
      <c r="AD5" s="39" t="s">
        <v>195</v>
      </c>
      <c r="AE5" s="10">
        <v>2</v>
      </c>
      <c r="AF5" s="10">
        <v>8</v>
      </c>
      <c r="AG5" s="10">
        <v>0</v>
      </c>
      <c r="AH5" s="10" t="s">
        <v>195</v>
      </c>
      <c r="AI5" s="10" t="s">
        <v>195</v>
      </c>
      <c r="AJ5" s="10" t="s">
        <v>195</v>
      </c>
      <c r="AK5" s="10" t="s">
        <v>195</v>
      </c>
      <c r="AL5" s="10" t="s">
        <v>195</v>
      </c>
      <c r="AM5" s="10" t="s">
        <v>195</v>
      </c>
      <c r="AN5" s="10">
        <v>0</v>
      </c>
      <c r="AO5" s="10">
        <v>0</v>
      </c>
      <c r="AP5" s="10">
        <v>0</v>
      </c>
      <c r="AQ5" s="10" t="s">
        <v>195</v>
      </c>
      <c r="AR5" s="10" t="s">
        <v>195</v>
      </c>
      <c r="AS5" s="10" t="s">
        <v>195</v>
      </c>
      <c r="AT5" s="10" t="s">
        <v>195</v>
      </c>
      <c r="AU5" s="10">
        <v>10.610000000000001</v>
      </c>
      <c r="AV5" s="10" t="s">
        <v>195</v>
      </c>
      <c r="AW5" s="39" t="s">
        <v>195</v>
      </c>
      <c r="AX5" s="40">
        <v>0</v>
      </c>
      <c r="AY5" s="40" t="s">
        <v>195</v>
      </c>
      <c r="AZ5" s="40" t="s">
        <v>195</v>
      </c>
      <c r="BA5" s="40" t="s">
        <v>195</v>
      </c>
      <c r="BB5" s="40" t="s">
        <v>195</v>
      </c>
      <c r="BC5" s="10">
        <v>0</v>
      </c>
      <c r="BD5" s="10">
        <v>0</v>
      </c>
      <c r="BE5" s="10">
        <v>0</v>
      </c>
      <c r="BF5" s="10">
        <v>0</v>
      </c>
      <c r="BG5" s="10">
        <v>0</v>
      </c>
      <c r="BH5" s="10">
        <v>0</v>
      </c>
    </row>
    <row r="6" spans="1:60" x14ac:dyDescent="0.3">
      <c r="A6" s="56" t="s">
        <v>156</v>
      </c>
      <c r="B6" s="57" t="s">
        <v>3</v>
      </c>
      <c r="C6" s="39" t="s">
        <v>195</v>
      </c>
      <c r="D6" s="65">
        <v>10.45</v>
      </c>
      <c r="E6" s="39" t="s">
        <v>195</v>
      </c>
      <c r="F6" s="65">
        <v>10.45</v>
      </c>
      <c r="G6" s="65">
        <v>0</v>
      </c>
      <c r="H6" s="65">
        <v>4.16</v>
      </c>
      <c r="I6" s="10">
        <v>5058.1400000000003</v>
      </c>
      <c r="J6" s="10">
        <v>168.8833922261484</v>
      </c>
      <c r="K6" s="10">
        <v>2.6713780918727914</v>
      </c>
      <c r="L6" s="10">
        <v>0</v>
      </c>
      <c r="M6" s="39" t="s">
        <v>195</v>
      </c>
      <c r="N6" s="39">
        <v>2.5449999999999999</v>
      </c>
      <c r="O6" s="39" t="s">
        <v>195</v>
      </c>
      <c r="P6" s="39" t="s">
        <v>195</v>
      </c>
      <c r="Q6" s="39" t="s">
        <v>195</v>
      </c>
      <c r="R6" s="39" t="s">
        <v>195</v>
      </c>
      <c r="S6" s="39" t="s">
        <v>195</v>
      </c>
      <c r="T6" s="39">
        <v>0</v>
      </c>
      <c r="U6" s="39">
        <v>0</v>
      </c>
      <c r="V6" s="10">
        <v>0</v>
      </c>
      <c r="W6" s="39">
        <v>0</v>
      </c>
      <c r="X6" s="39">
        <v>0</v>
      </c>
      <c r="Y6" s="10">
        <v>0</v>
      </c>
      <c r="Z6" s="10">
        <v>0</v>
      </c>
      <c r="AA6" s="10">
        <v>0</v>
      </c>
      <c r="AB6" s="39" t="s">
        <v>195</v>
      </c>
      <c r="AC6" s="39" t="s">
        <v>195</v>
      </c>
      <c r="AD6" s="39" t="s">
        <v>195</v>
      </c>
      <c r="AE6" s="10">
        <v>7</v>
      </c>
      <c r="AF6" s="10">
        <v>0</v>
      </c>
      <c r="AG6" s="10">
        <v>16</v>
      </c>
      <c r="AH6" s="10" t="s">
        <v>195</v>
      </c>
      <c r="AI6" s="10" t="s">
        <v>195</v>
      </c>
      <c r="AJ6" s="10" t="s">
        <v>195</v>
      </c>
      <c r="AK6" s="10" t="s">
        <v>195</v>
      </c>
      <c r="AL6" s="10" t="s">
        <v>195</v>
      </c>
      <c r="AM6" s="10" t="s">
        <v>195</v>
      </c>
      <c r="AN6" s="10">
        <v>0</v>
      </c>
      <c r="AO6" s="10">
        <v>0</v>
      </c>
      <c r="AP6" s="10">
        <v>0</v>
      </c>
      <c r="AQ6" s="10" t="s">
        <v>195</v>
      </c>
      <c r="AR6" s="10" t="s">
        <v>195</v>
      </c>
      <c r="AS6" s="10" t="s">
        <v>195</v>
      </c>
      <c r="AT6" s="10" t="s">
        <v>195</v>
      </c>
      <c r="AU6" s="10">
        <v>10.45</v>
      </c>
      <c r="AV6" s="10" t="s">
        <v>195</v>
      </c>
      <c r="AW6" s="39" t="s">
        <v>195</v>
      </c>
      <c r="AX6" s="68">
        <v>10.45</v>
      </c>
      <c r="AY6" s="40" t="s">
        <v>195</v>
      </c>
      <c r="AZ6" s="40" t="s">
        <v>195</v>
      </c>
      <c r="BA6" s="40" t="s">
        <v>195</v>
      </c>
      <c r="BB6" s="40" t="s">
        <v>195</v>
      </c>
      <c r="BC6" s="10">
        <v>0</v>
      </c>
      <c r="BD6" s="10">
        <v>0</v>
      </c>
      <c r="BE6" s="10">
        <v>0</v>
      </c>
      <c r="BF6" s="10">
        <v>0</v>
      </c>
      <c r="BG6" s="10">
        <v>0</v>
      </c>
      <c r="BH6" s="10">
        <v>0</v>
      </c>
    </row>
    <row r="7" spans="1:60" x14ac:dyDescent="0.3">
      <c r="A7" s="56" t="s">
        <v>175</v>
      </c>
      <c r="B7" s="57" t="s">
        <v>4</v>
      </c>
      <c r="C7" s="39" t="s">
        <v>195</v>
      </c>
      <c r="D7" s="65">
        <v>4.12</v>
      </c>
      <c r="E7" s="39" t="s">
        <v>195</v>
      </c>
      <c r="F7" s="65">
        <v>4.12</v>
      </c>
      <c r="G7" s="65">
        <v>0</v>
      </c>
      <c r="H7" s="65">
        <v>4.16</v>
      </c>
      <c r="I7" s="10">
        <v>1276.6400000000001</v>
      </c>
      <c r="J7" s="10">
        <v>88.884297520661164</v>
      </c>
      <c r="K7" s="10">
        <v>2.2314049586776861</v>
      </c>
      <c r="L7" s="10">
        <v>0</v>
      </c>
      <c r="M7" s="39" t="s">
        <v>195</v>
      </c>
      <c r="N7" s="39">
        <v>0.15900000000000003</v>
      </c>
      <c r="O7" s="39" t="s">
        <v>195</v>
      </c>
      <c r="P7" s="39" t="s">
        <v>195</v>
      </c>
      <c r="Q7" s="39" t="s">
        <v>195</v>
      </c>
      <c r="R7" s="39" t="s">
        <v>195</v>
      </c>
      <c r="S7" s="39" t="s">
        <v>195</v>
      </c>
      <c r="T7" s="39">
        <v>0</v>
      </c>
      <c r="U7" s="39">
        <v>0</v>
      </c>
      <c r="V7" s="10">
        <v>0</v>
      </c>
      <c r="W7" s="39">
        <v>0</v>
      </c>
      <c r="X7" s="39">
        <v>0</v>
      </c>
      <c r="Y7" s="10">
        <v>0</v>
      </c>
      <c r="Z7" s="10">
        <v>0</v>
      </c>
      <c r="AA7" s="10">
        <v>0</v>
      </c>
      <c r="AB7" s="39" t="s">
        <v>195</v>
      </c>
      <c r="AC7" s="39" t="s">
        <v>195</v>
      </c>
      <c r="AD7" s="39" t="s">
        <v>195</v>
      </c>
      <c r="AE7" s="10">
        <v>1</v>
      </c>
      <c r="AF7" s="10">
        <v>4</v>
      </c>
      <c r="AG7" s="10">
        <v>0</v>
      </c>
      <c r="AH7" s="10" t="s">
        <v>195</v>
      </c>
      <c r="AI7" s="10" t="s">
        <v>195</v>
      </c>
      <c r="AJ7" s="10" t="s">
        <v>195</v>
      </c>
      <c r="AK7" s="10" t="s">
        <v>195</v>
      </c>
      <c r="AL7" s="10" t="s">
        <v>195</v>
      </c>
      <c r="AM7" s="10" t="s">
        <v>195</v>
      </c>
      <c r="AN7" s="10">
        <v>0</v>
      </c>
      <c r="AO7" s="10">
        <v>0</v>
      </c>
      <c r="AP7" s="10">
        <v>0</v>
      </c>
      <c r="AQ7" s="10" t="s">
        <v>195</v>
      </c>
      <c r="AR7" s="10" t="s">
        <v>195</v>
      </c>
      <c r="AS7" s="10" t="s">
        <v>195</v>
      </c>
      <c r="AT7" s="10" t="s">
        <v>195</v>
      </c>
      <c r="AU7" s="10">
        <v>4.12</v>
      </c>
      <c r="AV7" s="10" t="s">
        <v>195</v>
      </c>
      <c r="AW7" s="39" t="s">
        <v>195</v>
      </c>
      <c r="AX7" s="69">
        <v>0</v>
      </c>
      <c r="AY7" s="40" t="s">
        <v>195</v>
      </c>
      <c r="AZ7" s="40" t="s">
        <v>195</v>
      </c>
      <c r="BA7" s="40" t="s">
        <v>195</v>
      </c>
      <c r="BB7" s="40" t="s">
        <v>195</v>
      </c>
      <c r="BC7" s="10">
        <v>0</v>
      </c>
      <c r="BD7" s="10">
        <v>0</v>
      </c>
      <c r="BE7" s="10">
        <v>0</v>
      </c>
      <c r="BF7" s="10">
        <v>0</v>
      </c>
      <c r="BG7" s="10">
        <v>0</v>
      </c>
      <c r="BH7" s="10">
        <v>0</v>
      </c>
    </row>
    <row r="8" spans="1:60" x14ac:dyDescent="0.3">
      <c r="A8" s="56" t="s">
        <v>167</v>
      </c>
      <c r="B8" s="57" t="s">
        <v>5</v>
      </c>
      <c r="C8" s="39" t="s">
        <v>195</v>
      </c>
      <c r="D8" s="65">
        <v>8.91</v>
      </c>
      <c r="E8" s="39" t="s">
        <v>195</v>
      </c>
      <c r="F8" s="65">
        <v>8.91</v>
      </c>
      <c r="G8" s="65">
        <v>0</v>
      </c>
      <c r="H8" s="65">
        <v>4.16</v>
      </c>
      <c r="I8" s="10">
        <v>2840.24</v>
      </c>
      <c r="J8" s="10">
        <v>0.50469238790406679</v>
      </c>
      <c r="K8" s="10">
        <v>8.3420229405630868E-3</v>
      </c>
      <c r="L8" s="10">
        <v>0</v>
      </c>
      <c r="M8" s="39" t="s">
        <v>195</v>
      </c>
      <c r="N8" s="39">
        <v>0.36899999999999999</v>
      </c>
      <c r="O8" s="39" t="s">
        <v>195</v>
      </c>
      <c r="P8" s="39" t="s">
        <v>195</v>
      </c>
      <c r="Q8" s="39" t="s">
        <v>195</v>
      </c>
      <c r="R8" s="39" t="s">
        <v>195</v>
      </c>
      <c r="S8" s="39" t="s">
        <v>195</v>
      </c>
      <c r="T8" s="39">
        <v>0</v>
      </c>
      <c r="U8" s="39">
        <v>0</v>
      </c>
      <c r="V8" s="10">
        <v>0</v>
      </c>
      <c r="W8" s="39">
        <v>0</v>
      </c>
      <c r="X8" s="39">
        <v>0</v>
      </c>
      <c r="Y8" s="10">
        <v>0</v>
      </c>
      <c r="Z8" s="10">
        <v>0</v>
      </c>
      <c r="AA8" s="10">
        <v>0</v>
      </c>
      <c r="AB8" s="39" t="s">
        <v>195</v>
      </c>
      <c r="AC8" s="39" t="s">
        <v>195</v>
      </c>
      <c r="AD8" s="39" t="s">
        <v>195</v>
      </c>
      <c r="AE8" s="10">
        <v>1</v>
      </c>
      <c r="AF8" s="10">
        <v>0</v>
      </c>
      <c r="AG8" s="10">
        <v>0</v>
      </c>
      <c r="AH8" s="10" t="s">
        <v>195</v>
      </c>
      <c r="AI8" s="10" t="s">
        <v>195</v>
      </c>
      <c r="AJ8" s="10" t="s">
        <v>195</v>
      </c>
      <c r="AK8" s="10" t="s">
        <v>195</v>
      </c>
      <c r="AL8" s="10" t="s">
        <v>195</v>
      </c>
      <c r="AM8" s="10" t="s">
        <v>195</v>
      </c>
      <c r="AN8" s="10">
        <v>0</v>
      </c>
      <c r="AO8" s="10">
        <v>0</v>
      </c>
      <c r="AP8" s="10">
        <v>0</v>
      </c>
      <c r="AQ8" s="10" t="s">
        <v>195</v>
      </c>
      <c r="AR8" s="10" t="s">
        <v>195</v>
      </c>
      <c r="AS8" s="10" t="s">
        <v>195</v>
      </c>
      <c r="AT8" s="10" t="s">
        <v>195</v>
      </c>
      <c r="AU8" s="10">
        <v>8.91</v>
      </c>
      <c r="AV8" s="10" t="s">
        <v>195</v>
      </c>
      <c r="AW8" s="39" t="s">
        <v>195</v>
      </c>
      <c r="AX8" s="68">
        <v>8.91</v>
      </c>
      <c r="AY8" s="40" t="s">
        <v>195</v>
      </c>
      <c r="AZ8" s="40" t="s">
        <v>195</v>
      </c>
      <c r="BA8" s="40" t="s">
        <v>195</v>
      </c>
      <c r="BB8" s="40" t="s">
        <v>195</v>
      </c>
      <c r="BC8" s="10">
        <v>0</v>
      </c>
      <c r="BD8" s="10">
        <v>0</v>
      </c>
      <c r="BE8" s="10">
        <v>0</v>
      </c>
      <c r="BF8" s="10">
        <v>0</v>
      </c>
      <c r="BG8" s="10">
        <v>0</v>
      </c>
      <c r="BH8" s="10">
        <v>0</v>
      </c>
    </row>
    <row r="9" spans="1:60" x14ac:dyDescent="0.3">
      <c r="A9" s="56" t="s">
        <v>150</v>
      </c>
      <c r="B9" s="57" t="s">
        <v>6</v>
      </c>
      <c r="C9" s="39" t="s">
        <v>195</v>
      </c>
      <c r="D9" s="65">
        <v>29.24</v>
      </c>
      <c r="E9" s="39" t="s">
        <v>195</v>
      </c>
      <c r="F9" s="65">
        <v>29.24</v>
      </c>
      <c r="G9" s="65">
        <v>0</v>
      </c>
      <c r="H9" s="65">
        <v>4.16</v>
      </c>
      <c r="I9" s="10">
        <v>10899.34</v>
      </c>
      <c r="J9" s="10">
        <v>4.5471772601658111</v>
      </c>
      <c r="K9" s="10">
        <v>2.4871693643900513E-2</v>
      </c>
      <c r="L9" s="10">
        <v>0</v>
      </c>
      <c r="M9" s="39" t="s">
        <v>195</v>
      </c>
      <c r="N9" s="39">
        <v>1.0914999999999999</v>
      </c>
      <c r="O9" s="39" t="s">
        <v>195</v>
      </c>
      <c r="P9" s="39" t="s">
        <v>195</v>
      </c>
      <c r="Q9" s="39" t="s">
        <v>195</v>
      </c>
      <c r="R9" s="39" t="s">
        <v>195</v>
      </c>
      <c r="S9" s="39" t="s">
        <v>195</v>
      </c>
      <c r="T9" s="39">
        <v>0</v>
      </c>
      <c r="U9" s="39">
        <v>0</v>
      </c>
      <c r="V9" s="10">
        <v>0</v>
      </c>
      <c r="W9" s="39">
        <v>0</v>
      </c>
      <c r="X9" s="39">
        <v>0</v>
      </c>
      <c r="Y9" s="10">
        <v>0</v>
      </c>
      <c r="Z9" s="10">
        <v>0</v>
      </c>
      <c r="AA9" s="10">
        <v>0</v>
      </c>
      <c r="AB9" s="39" t="s">
        <v>195</v>
      </c>
      <c r="AC9" s="39" t="s">
        <v>195</v>
      </c>
      <c r="AD9" s="39" t="s">
        <v>195</v>
      </c>
      <c r="AE9" s="10">
        <v>10</v>
      </c>
      <c r="AF9" s="10">
        <v>125</v>
      </c>
      <c r="AG9" s="10">
        <v>192</v>
      </c>
      <c r="AH9" s="10" t="s">
        <v>195</v>
      </c>
      <c r="AI9" s="10" t="s">
        <v>195</v>
      </c>
      <c r="AJ9" s="10" t="s">
        <v>195</v>
      </c>
      <c r="AK9" s="10" t="s">
        <v>195</v>
      </c>
      <c r="AL9" s="10" t="s">
        <v>195</v>
      </c>
      <c r="AM9" s="10" t="s">
        <v>195</v>
      </c>
      <c r="AN9" s="10">
        <v>0</v>
      </c>
      <c r="AO9" s="10">
        <v>0</v>
      </c>
      <c r="AP9" s="10">
        <v>0</v>
      </c>
      <c r="AQ9" s="10" t="s">
        <v>195</v>
      </c>
      <c r="AR9" s="10" t="s">
        <v>195</v>
      </c>
      <c r="AS9" s="10" t="s">
        <v>195</v>
      </c>
      <c r="AT9" s="10" t="s">
        <v>195</v>
      </c>
      <c r="AU9" s="10">
        <v>29.24</v>
      </c>
      <c r="AV9" s="10" t="s">
        <v>195</v>
      </c>
      <c r="AW9" s="39" t="s">
        <v>195</v>
      </c>
      <c r="AX9" s="69">
        <v>0</v>
      </c>
      <c r="AY9" s="40" t="s">
        <v>195</v>
      </c>
      <c r="AZ9" s="40" t="s">
        <v>195</v>
      </c>
      <c r="BA9" s="40" t="s">
        <v>195</v>
      </c>
      <c r="BB9" s="40" t="s">
        <v>195</v>
      </c>
      <c r="BC9" s="10">
        <v>0</v>
      </c>
      <c r="BD9" s="10">
        <v>0</v>
      </c>
      <c r="BE9" s="10">
        <v>0</v>
      </c>
      <c r="BF9" s="10">
        <v>0</v>
      </c>
      <c r="BG9" s="10">
        <v>0</v>
      </c>
      <c r="BH9" s="10">
        <v>0</v>
      </c>
    </row>
    <row r="10" spans="1:60" x14ac:dyDescent="0.3">
      <c r="A10" s="56" t="s">
        <v>176</v>
      </c>
      <c r="B10" s="57" t="s">
        <v>7</v>
      </c>
      <c r="C10" s="39" t="s">
        <v>195</v>
      </c>
      <c r="D10" s="65">
        <v>0.84</v>
      </c>
      <c r="E10" s="39" t="s">
        <v>195</v>
      </c>
      <c r="F10" s="65">
        <v>0.84</v>
      </c>
      <c r="G10" s="65">
        <v>0</v>
      </c>
      <c r="H10" s="65">
        <v>4.16</v>
      </c>
      <c r="I10" s="10">
        <v>0</v>
      </c>
      <c r="J10" s="10">
        <v>0</v>
      </c>
      <c r="K10" s="10">
        <v>0</v>
      </c>
      <c r="L10" s="10">
        <v>0</v>
      </c>
      <c r="M10" s="39" t="s">
        <v>195</v>
      </c>
      <c r="N10" s="39">
        <v>0</v>
      </c>
      <c r="O10" s="39" t="s">
        <v>195</v>
      </c>
      <c r="P10" s="39" t="s">
        <v>195</v>
      </c>
      <c r="Q10" s="39" t="s">
        <v>195</v>
      </c>
      <c r="R10" s="39" t="s">
        <v>195</v>
      </c>
      <c r="S10" s="39" t="s">
        <v>195</v>
      </c>
      <c r="T10" s="39">
        <v>0</v>
      </c>
      <c r="U10" s="39">
        <v>0</v>
      </c>
      <c r="V10" s="10">
        <v>0</v>
      </c>
      <c r="W10" s="39">
        <v>0</v>
      </c>
      <c r="X10" s="39">
        <v>0</v>
      </c>
      <c r="Y10" s="10">
        <v>0</v>
      </c>
      <c r="Z10" s="10">
        <v>0</v>
      </c>
      <c r="AA10" s="10">
        <v>0</v>
      </c>
      <c r="AB10" s="39" t="s">
        <v>195</v>
      </c>
      <c r="AC10" s="39" t="s">
        <v>195</v>
      </c>
      <c r="AD10" s="39" t="s">
        <v>195</v>
      </c>
      <c r="AE10" s="10">
        <v>0</v>
      </c>
      <c r="AF10" s="10">
        <v>0</v>
      </c>
      <c r="AG10" s="10">
        <v>0</v>
      </c>
      <c r="AH10" s="10" t="s">
        <v>195</v>
      </c>
      <c r="AI10" s="10" t="s">
        <v>195</v>
      </c>
      <c r="AJ10" s="10" t="s">
        <v>195</v>
      </c>
      <c r="AK10" s="10" t="s">
        <v>195</v>
      </c>
      <c r="AL10" s="10" t="s">
        <v>195</v>
      </c>
      <c r="AM10" s="10" t="s">
        <v>195</v>
      </c>
      <c r="AN10" s="10">
        <v>0</v>
      </c>
      <c r="AO10" s="10">
        <v>0</v>
      </c>
      <c r="AP10" s="10">
        <v>0</v>
      </c>
      <c r="AQ10" s="10" t="s">
        <v>195</v>
      </c>
      <c r="AR10" s="10" t="s">
        <v>195</v>
      </c>
      <c r="AS10" s="10" t="s">
        <v>195</v>
      </c>
      <c r="AT10" s="10" t="s">
        <v>195</v>
      </c>
      <c r="AU10" s="10">
        <v>0.84</v>
      </c>
      <c r="AV10" s="10" t="s">
        <v>195</v>
      </c>
      <c r="AW10" s="39" t="s">
        <v>195</v>
      </c>
      <c r="AX10" s="68">
        <v>0.84</v>
      </c>
      <c r="AY10" s="40" t="s">
        <v>195</v>
      </c>
      <c r="AZ10" s="40" t="s">
        <v>195</v>
      </c>
      <c r="BA10" s="40" t="s">
        <v>195</v>
      </c>
      <c r="BB10" s="40" t="s">
        <v>195</v>
      </c>
      <c r="BC10" s="10">
        <v>0</v>
      </c>
      <c r="BD10" s="10">
        <v>0</v>
      </c>
      <c r="BE10" s="10">
        <v>0</v>
      </c>
      <c r="BF10" s="10">
        <v>0</v>
      </c>
      <c r="BG10" s="10">
        <v>0</v>
      </c>
      <c r="BH10" s="10">
        <v>0</v>
      </c>
    </row>
    <row r="11" spans="1:60" x14ac:dyDescent="0.3">
      <c r="A11" s="56" t="s">
        <v>169</v>
      </c>
      <c r="B11" s="57" t="s">
        <v>8</v>
      </c>
      <c r="C11" s="39" t="s">
        <v>195</v>
      </c>
      <c r="D11" s="65">
        <v>8.91</v>
      </c>
      <c r="E11" s="39" t="s">
        <v>195</v>
      </c>
      <c r="F11" s="65">
        <v>8.91</v>
      </c>
      <c r="G11" s="65">
        <v>0</v>
      </c>
      <c r="H11" s="65">
        <v>4.16</v>
      </c>
      <c r="I11" s="10">
        <v>2179.3200000000002</v>
      </c>
      <c r="J11" s="10">
        <v>0</v>
      </c>
      <c r="K11" s="10">
        <v>0</v>
      </c>
      <c r="L11" s="10">
        <v>0</v>
      </c>
      <c r="M11" s="39" t="s">
        <v>195</v>
      </c>
      <c r="N11" s="39">
        <v>4.1369999999999996</v>
      </c>
      <c r="O11" s="39" t="s">
        <v>195</v>
      </c>
      <c r="P11" s="39" t="s">
        <v>195</v>
      </c>
      <c r="Q11" s="39" t="s">
        <v>195</v>
      </c>
      <c r="R11" s="39" t="s">
        <v>195</v>
      </c>
      <c r="S11" s="39" t="s">
        <v>195</v>
      </c>
      <c r="T11" s="39">
        <v>0</v>
      </c>
      <c r="U11" s="39">
        <v>0</v>
      </c>
      <c r="V11" s="10">
        <v>0</v>
      </c>
      <c r="W11" s="39">
        <v>0</v>
      </c>
      <c r="X11" s="39">
        <v>0.82</v>
      </c>
      <c r="Y11" s="10">
        <v>0</v>
      </c>
      <c r="Z11" s="10">
        <v>0</v>
      </c>
      <c r="AA11" s="10">
        <v>0</v>
      </c>
      <c r="AB11" s="39" t="s">
        <v>195</v>
      </c>
      <c r="AC11" s="39" t="s">
        <v>195</v>
      </c>
      <c r="AD11" s="39" t="s">
        <v>195</v>
      </c>
      <c r="AE11" s="10">
        <v>16</v>
      </c>
      <c r="AF11" s="10">
        <v>0</v>
      </c>
      <c r="AG11" s="10">
        <v>8</v>
      </c>
      <c r="AH11" s="10" t="s">
        <v>195</v>
      </c>
      <c r="AI11" s="10" t="s">
        <v>195</v>
      </c>
      <c r="AJ11" s="10" t="s">
        <v>195</v>
      </c>
      <c r="AK11" s="10" t="s">
        <v>195</v>
      </c>
      <c r="AL11" s="10" t="s">
        <v>195</v>
      </c>
      <c r="AM11" s="10" t="s">
        <v>195</v>
      </c>
      <c r="AN11" s="10">
        <v>0</v>
      </c>
      <c r="AO11" s="10">
        <v>0</v>
      </c>
      <c r="AP11" s="10">
        <v>0</v>
      </c>
      <c r="AQ11" s="10" t="s">
        <v>195</v>
      </c>
      <c r="AR11" s="10" t="s">
        <v>195</v>
      </c>
      <c r="AS11" s="10" t="s">
        <v>195</v>
      </c>
      <c r="AT11" s="10" t="s">
        <v>195</v>
      </c>
      <c r="AU11" s="10">
        <v>8.91</v>
      </c>
      <c r="AV11" s="10" t="s">
        <v>195</v>
      </c>
      <c r="AW11" s="39" t="s">
        <v>195</v>
      </c>
      <c r="AX11" s="69">
        <v>0</v>
      </c>
      <c r="AY11" s="40" t="s">
        <v>195</v>
      </c>
      <c r="AZ11" s="40" t="s">
        <v>195</v>
      </c>
      <c r="BA11" s="40" t="s">
        <v>195</v>
      </c>
      <c r="BB11" s="40" t="s">
        <v>195</v>
      </c>
      <c r="BC11" s="10">
        <v>0</v>
      </c>
      <c r="BD11" s="10">
        <v>0</v>
      </c>
      <c r="BE11" s="10">
        <v>0</v>
      </c>
      <c r="BF11" s="10">
        <v>0</v>
      </c>
      <c r="BG11" s="10">
        <v>0</v>
      </c>
      <c r="BH11" s="10">
        <v>0</v>
      </c>
    </row>
    <row r="12" spans="1:60" x14ac:dyDescent="0.3">
      <c r="A12" s="56" t="s">
        <v>165</v>
      </c>
      <c r="B12" s="57" t="s">
        <v>9</v>
      </c>
      <c r="C12" s="39" t="s">
        <v>195</v>
      </c>
      <c r="D12" s="65">
        <v>9.86</v>
      </c>
      <c r="E12" s="39" t="s">
        <v>195</v>
      </c>
      <c r="F12" s="65">
        <v>9.86</v>
      </c>
      <c r="G12" s="65">
        <v>0</v>
      </c>
      <c r="H12" s="65">
        <v>4.16</v>
      </c>
      <c r="I12" s="10">
        <v>2460.6799999999998</v>
      </c>
      <c r="J12" s="10">
        <v>32.381231671554254</v>
      </c>
      <c r="K12" s="10">
        <v>0.99217986314760509</v>
      </c>
      <c r="L12" s="10">
        <v>0</v>
      </c>
      <c r="M12" s="39" t="s">
        <v>195</v>
      </c>
      <c r="N12" s="39">
        <v>0.29550000000000004</v>
      </c>
      <c r="O12" s="39" t="s">
        <v>195</v>
      </c>
      <c r="P12" s="39" t="s">
        <v>195</v>
      </c>
      <c r="Q12" s="39" t="s">
        <v>195</v>
      </c>
      <c r="R12" s="39" t="s">
        <v>195</v>
      </c>
      <c r="S12" s="39" t="s">
        <v>195</v>
      </c>
      <c r="T12" s="39">
        <v>0</v>
      </c>
      <c r="U12" s="39">
        <v>0</v>
      </c>
      <c r="V12" s="10">
        <v>0</v>
      </c>
      <c r="W12" s="39">
        <v>0</v>
      </c>
      <c r="X12" s="39">
        <v>0</v>
      </c>
      <c r="Y12" s="10">
        <v>0</v>
      </c>
      <c r="Z12" s="10">
        <v>0</v>
      </c>
      <c r="AA12" s="10">
        <v>0</v>
      </c>
      <c r="AB12" s="39" t="s">
        <v>195</v>
      </c>
      <c r="AC12" s="39" t="s">
        <v>195</v>
      </c>
      <c r="AD12" s="39" t="s">
        <v>195</v>
      </c>
      <c r="AE12" s="10">
        <v>0</v>
      </c>
      <c r="AF12" s="10">
        <v>0</v>
      </c>
      <c r="AG12" s="10">
        <v>0</v>
      </c>
      <c r="AH12" s="10" t="s">
        <v>195</v>
      </c>
      <c r="AI12" s="10" t="s">
        <v>195</v>
      </c>
      <c r="AJ12" s="10" t="s">
        <v>195</v>
      </c>
      <c r="AK12" s="10" t="s">
        <v>195</v>
      </c>
      <c r="AL12" s="10" t="s">
        <v>195</v>
      </c>
      <c r="AM12" s="10" t="s">
        <v>195</v>
      </c>
      <c r="AN12" s="10">
        <v>0</v>
      </c>
      <c r="AO12" s="10">
        <v>0</v>
      </c>
      <c r="AP12" s="10">
        <v>0</v>
      </c>
      <c r="AQ12" s="10" t="s">
        <v>195</v>
      </c>
      <c r="AR12" s="10" t="s">
        <v>195</v>
      </c>
      <c r="AS12" s="10" t="s">
        <v>195</v>
      </c>
      <c r="AT12" s="10" t="s">
        <v>195</v>
      </c>
      <c r="AU12" s="10">
        <v>9.86</v>
      </c>
      <c r="AV12" s="10" t="s">
        <v>195</v>
      </c>
      <c r="AW12" s="39" t="s">
        <v>195</v>
      </c>
      <c r="AX12" s="69">
        <v>0</v>
      </c>
      <c r="AY12" s="40" t="s">
        <v>195</v>
      </c>
      <c r="AZ12" s="40" t="s">
        <v>195</v>
      </c>
      <c r="BA12" s="40" t="s">
        <v>195</v>
      </c>
      <c r="BB12" s="40" t="s">
        <v>195</v>
      </c>
      <c r="BC12" s="10">
        <v>0</v>
      </c>
      <c r="BD12" s="10">
        <v>0</v>
      </c>
      <c r="BE12" s="10">
        <v>0</v>
      </c>
      <c r="BF12" s="10">
        <v>0</v>
      </c>
      <c r="BG12" s="10">
        <v>0</v>
      </c>
      <c r="BH12" s="10">
        <v>0</v>
      </c>
    </row>
    <row r="13" spans="1:60" x14ac:dyDescent="0.3">
      <c r="A13" s="56" t="s">
        <v>182</v>
      </c>
      <c r="B13" s="57" t="s">
        <v>10</v>
      </c>
      <c r="C13" s="39" t="s">
        <v>195</v>
      </c>
      <c r="D13" s="65">
        <v>0.03</v>
      </c>
      <c r="E13" s="39" t="s">
        <v>195</v>
      </c>
      <c r="F13" s="65">
        <v>0.03</v>
      </c>
      <c r="G13" s="65">
        <v>0</v>
      </c>
      <c r="H13" s="65">
        <v>4.16</v>
      </c>
      <c r="I13" s="10">
        <v>0</v>
      </c>
      <c r="J13" s="10">
        <v>0</v>
      </c>
      <c r="K13" s="10">
        <v>0</v>
      </c>
      <c r="L13" s="10">
        <v>0</v>
      </c>
      <c r="M13" s="39" t="s">
        <v>195</v>
      </c>
      <c r="N13" s="39">
        <v>0</v>
      </c>
      <c r="O13" s="39" t="s">
        <v>195</v>
      </c>
      <c r="P13" s="39" t="s">
        <v>195</v>
      </c>
      <c r="Q13" s="39" t="s">
        <v>195</v>
      </c>
      <c r="R13" s="39" t="s">
        <v>195</v>
      </c>
      <c r="S13" s="39" t="s">
        <v>195</v>
      </c>
      <c r="T13" s="39">
        <v>0</v>
      </c>
      <c r="U13" s="39">
        <v>0</v>
      </c>
      <c r="V13" s="10">
        <v>0</v>
      </c>
      <c r="W13" s="39">
        <v>0</v>
      </c>
      <c r="X13" s="39">
        <v>0</v>
      </c>
      <c r="Y13" s="10">
        <v>0</v>
      </c>
      <c r="Z13" s="10">
        <v>0</v>
      </c>
      <c r="AA13" s="10">
        <v>0</v>
      </c>
      <c r="AB13" s="39" t="s">
        <v>195</v>
      </c>
      <c r="AC13" s="39" t="s">
        <v>195</v>
      </c>
      <c r="AD13" s="39" t="s">
        <v>195</v>
      </c>
      <c r="AE13" s="10">
        <v>0</v>
      </c>
      <c r="AF13" s="10">
        <v>0</v>
      </c>
      <c r="AG13" s="10">
        <v>0</v>
      </c>
      <c r="AH13" s="10" t="s">
        <v>195</v>
      </c>
      <c r="AI13" s="10" t="s">
        <v>195</v>
      </c>
      <c r="AJ13" s="10" t="s">
        <v>195</v>
      </c>
      <c r="AK13" s="10" t="s">
        <v>195</v>
      </c>
      <c r="AL13" s="10" t="s">
        <v>195</v>
      </c>
      <c r="AM13" s="10" t="s">
        <v>195</v>
      </c>
      <c r="AN13" s="10">
        <v>0</v>
      </c>
      <c r="AO13" s="10">
        <v>0</v>
      </c>
      <c r="AP13" s="10">
        <v>0</v>
      </c>
      <c r="AQ13" s="10" t="s">
        <v>195</v>
      </c>
      <c r="AR13" s="10" t="s">
        <v>195</v>
      </c>
      <c r="AS13" s="10" t="s">
        <v>195</v>
      </c>
      <c r="AT13" s="10" t="s">
        <v>195</v>
      </c>
      <c r="AU13" s="10">
        <v>0.03</v>
      </c>
      <c r="AV13" s="10" t="s">
        <v>195</v>
      </c>
      <c r="AW13" s="39" t="s">
        <v>195</v>
      </c>
      <c r="AX13" s="69">
        <v>0</v>
      </c>
      <c r="AY13" s="40" t="s">
        <v>195</v>
      </c>
      <c r="AZ13" s="40" t="s">
        <v>195</v>
      </c>
      <c r="BA13" s="40" t="s">
        <v>195</v>
      </c>
      <c r="BB13" s="40" t="s">
        <v>195</v>
      </c>
      <c r="BC13" s="10">
        <v>0</v>
      </c>
      <c r="BD13" s="10">
        <v>0</v>
      </c>
      <c r="BE13" s="10">
        <v>0</v>
      </c>
      <c r="BF13" s="10">
        <v>0</v>
      </c>
      <c r="BG13" s="10">
        <v>0</v>
      </c>
      <c r="BH13" s="10">
        <v>0</v>
      </c>
    </row>
    <row r="14" spans="1:60" x14ac:dyDescent="0.3">
      <c r="A14" s="56" t="s">
        <v>158</v>
      </c>
      <c r="B14" s="57" t="s">
        <v>11</v>
      </c>
      <c r="C14" s="39" t="s">
        <v>195</v>
      </c>
      <c r="D14" s="65">
        <v>18.46</v>
      </c>
      <c r="E14" s="39" t="s">
        <v>195</v>
      </c>
      <c r="F14" s="65">
        <v>18.46</v>
      </c>
      <c r="G14" s="65">
        <v>0</v>
      </c>
      <c r="H14" s="65">
        <v>4.16</v>
      </c>
      <c r="I14" s="10">
        <v>7001.6</v>
      </c>
      <c r="J14" s="10">
        <v>633.65473790322585</v>
      </c>
      <c r="K14" s="10">
        <v>4.082661290322581</v>
      </c>
      <c r="L14" s="10">
        <v>0</v>
      </c>
      <c r="M14" s="39" t="s">
        <v>195</v>
      </c>
      <c r="N14" s="39">
        <v>9.2399999999999984</v>
      </c>
      <c r="O14" s="39" t="s">
        <v>195</v>
      </c>
      <c r="P14" s="39" t="s">
        <v>195</v>
      </c>
      <c r="Q14" s="39" t="s">
        <v>195</v>
      </c>
      <c r="R14" s="39" t="s">
        <v>195</v>
      </c>
      <c r="S14" s="39" t="s">
        <v>195</v>
      </c>
      <c r="T14" s="39">
        <v>0</v>
      </c>
      <c r="U14" s="39">
        <v>0</v>
      </c>
      <c r="V14" s="10">
        <v>0</v>
      </c>
      <c r="W14" s="39">
        <v>0</v>
      </c>
      <c r="X14" s="39">
        <v>0</v>
      </c>
      <c r="Y14" s="10">
        <v>0</v>
      </c>
      <c r="Z14" s="10">
        <v>0</v>
      </c>
      <c r="AA14" s="10">
        <v>0</v>
      </c>
      <c r="AB14" s="39" t="s">
        <v>195</v>
      </c>
      <c r="AC14" s="39" t="s">
        <v>195</v>
      </c>
      <c r="AD14" s="39" t="s">
        <v>195</v>
      </c>
      <c r="AE14" s="10">
        <v>0</v>
      </c>
      <c r="AF14" s="10">
        <v>0</v>
      </c>
      <c r="AG14" s="10">
        <v>0</v>
      </c>
      <c r="AH14" s="10" t="s">
        <v>195</v>
      </c>
      <c r="AI14" s="10" t="s">
        <v>195</v>
      </c>
      <c r="AJ14" s="10" t="s">
        <v>195</v>
      </c>
      <c r="AK14" s="10" t="s">
        <v>195</v>
      </c>
      <c r="AL14" s="10" t="s">
        <v>195</v>
      </c>
      <c r="AM14" s="10" t="s">
        <v>195</v>
      </c>
      <c r="AN14" s="10">
        <v>0</v>
      </c>
      <c r="AO14" s="10">
        <v>0</v>
      </c>
      <c r="AP14" s="10">
        <v>0</v>
      </c>
      <c r="AQ14" s="10" t="s">
        <v>195</v>
      </c>
      <c r="AR14" s="10" t="s">
        <v>195</v>
      </c>
      <c r="AS14" s="10" t="s">
        <v>195</v>
      </c>
      <c r="AT14" s="10" t="s">
        <v>195</v>
      </c>
      <c r="AU14" s="10">
        <v>18.46</v>
      </c>
      <c r="AV14" s="10" t="s">
        <v>195</v>
      </c>
      <c r="AW14" s="39" t="s">
        <v>195</v>
      </c>
      <c r="AX14" s="69">
        <v>0</v>
      </c>
      <c r="AY14" s="40" t="s">
        <v>195</v>
      </c>
      <c r="AZ14" s="40" t="s">
        <v>195</v>
      </c>
      <c r="BA14" s="40" t="s">
        <v>195</v>
      </c>
      <c r="BB14" s="40" t="s">
        <v>195</v>
      </c>
      <c r="BC14" s="10">
        <v>0</v>
      </c>
      <c r="BD14" s="10">
        <v>0</v>
      </c>
      <c r="BE14" s="10">
        <v>0</v>
      </c>
      <c r="BF14" s="10">
        <v>0</v>
      </c>
      <c r="BG14" s="10">
        <v>0</v>
      </c>
      <c r="BH14" s="10">
        <v>0</v>
      </c>
    </row>
    <row r="15" spans="1:60" x14ac:dyDescent="0.3">
      <c r="A15" s="56" t="s">
        <v>168</v>
      </c>
      <c r="B15" s="57" t="s">
        <v>12</v>
      </c>
      <c r="C15" s="39" t="s">
        <v>195</v>
      </c>
      <c r="D15" s="65">
        <v>2.5499999999999998</v>
      </c>
      <c r="E15" s="39" t="s">
        <v>195</v>
      </c>
      <c r="F15" s="65">
        <v>2.5499999999999998</v>
      </c>
      <c r="G15" s="65">
        <v>0</v>
      </c>
      <c r="H15" s="65">
        <v>4.16</v>
      </c>
      <c r="I15" s="10">
        <v>767.5200000000001</v>
      </c>
      <c r="J15" s="10">
        <v>262.76377952755905</v>
      </c>
      <c r="K15" s="10">
        <v>2.3976377952755907</v>
      </c>
      <c r="L15" s="10">
        <v>0</v>
      </c>
      <c r="M15" s="39" t="s">
        <v>195</v>
      </c>
      <c r="N15" s="39">
        <v>0.93799999999999994</v>
      </c>
      <c r="O15" s="39" t="s">
        <v>195</v>
      </c>
      <c r="P15" s="39" t="s">
        <v>195</v>
      </c>
      <c r="Q15" s="39" t="s">
        <v>195</v>
      </c>
      <c r="R15" s="39" t="s">
        <v>195</v>
      </c>
      <c r="S15" s="39" t="s">
        <v>195</v>
      </c>
      <c r="T15" s="39">
        <v>0</v>
      </c>
      <c r="U15" s="39">
        <v>0</v>
      </c>
      <c r="V15" s="10">
        <v>0</v>
      </c>
      <c r="W15" s="39">
        <v>0</v>
      </c>
      <c r="X15" s="39">
        <v>0</v>
      </c>
      <c r="Y15" s="10">
        <v>0</v>
      </c>
      <c r="Z15" s="10">
        <v>0</v>
      </c>
      <c r="AA15" s="10">
        <v>0</v>
      </c>
      <c r="AB15" s="39" t="s">
        <v>195</v>
      </c>
      <c r="AC15" s="39" t="s">
        <v>195</v>
      </c>
      <c r="AD15" s="39" t="s">
        <v>195</v>
      </c>
      <c r="AE15" s="10">
        <v>0</v>
      </c>
      <c r="AF15" s="10">
        <v>0</v>
      </c>
      <c r="AG15" s="10">
        <v>1</v>
      </c>
      <c r="AH15" s="10" t="s">
        <v>195</v>
      </c>
      <c r="AI15" s="10" t="s">
        <v>195</v>
      </c>
      <c r="AJ15" s="10" t="s">
        <v>195</v>
      </c>
      <c r="AK15" s="10" t="s">
        <v>195</v>
      </c>
      <c r="AL15" s="10" t="s">
        <v>195</v>
      </c>
      <c r="AM15" s="10" t="s">
        <v>195</v>
      </c>
      <c r="AN15" s="10">
        <v>0</v>
      </c>
      <c r="AO15" s="10">
        <v>0</v>
      </c>
      <c r="AP15" s="10">
        <v>0</v>
      </c>
      <c r="AQ15" s="10" t="s">
        <v>195</v>
      </c>
      <c r="AR15" s="10" t="s">
        <v>195</v>
      </c>
      <c r="AS15" s="10" t="s">
        <v>195</v>
      </c>
      <c r="AT15" s="10" t="s">
        <v>195</v>
      </c>
      <c r="AU15" s="10">
        <v>2.5499999999999998</v>
      </c>
      <c r="AV15" s="10" t="s">
        <v>195</v>
      </c>
      <c r="AW15" s="39" t="s">
        <v>195</v>
      </c>
      <c r="AX15" s="68">
        <v>2.5499999999999998</v>
      </c>
      <c r="AY15" s="40" t="s">
        <v>195</v>
      </c>
      <c r="AZ15" s="40" t="s">
        <v>195</v>
      </c>
      <c r="BA15" s="40" t="s">
        <v>195</v>
      </c>
      <c r="BB15" s="40" t="s">
        <v>195</v>
      </c>
      <c r="BC15" s="10">
        <v>0</v>
      </c>
      <c r="BD15" s="10">
        <v>0</v>
      </c>
      <c r="BE15" s="10">
        <v>0</v>
      </c>
      <c r="BF15" s="10">
        <v>0</v>
      </c>
      <c r="BG15" s="10">
        <v>0</v>
      </c>
      <c r="BH15" s="10">
        <v>0</v>
      </c>
    </row>
    <row r="16" spans="1:60" x14ac:dyDescent="0.3">
      <c r="A16" s="56" t="s">
        <v>163</v>
      </c>
      <c r="B16" s="57" t="s">
        <v>13</v>
      </c>
      <c r="C16" s="39" t="s">
        <v>195</v>
      </c>
      <c r="D16" s="65">
        <v>14.1</v>
      </c>
      <c r="E16" s="39" t="s">
        <v>195</v>
      </c>
      <c r="F16" s="65">
        <v>14.1</v>
      </c>
      <c r="G16" s="65">
        <v>0</v>
      </c>
      <c r="H16" s="65">
        <v>4.16</v>
      </c>
      <c r="I16" s="10">
        <v>5954.75</v>
      </c>
      <c r="J16" s="10">
        <v>0</v>
      </c>
      <c r="K16" s="10">
        <v>0</v>
      </c>
      <c r="L16" s="10">
        <v>0</v>
      </c>
      <c r="M16" s="39" t="s">
        <v>195</v>
      </c>
      <c r="N16" s="39">
        <v>12.587499999999999</v>
      </c>
      <c r="O16" s="39" t="s">
        <v>195</v>
      </c>
      <c r="P16" s="39" t="s">
        <v>195</v>
      </c>
      <c r="Q16" s="39" t="s">
        <v>195</v>
      </c>
      <c r="R16" s="39" t="s">
        <v>195</v>
      </c>
      <c r="S16" s="39" t="s">
        <v>195</v>
      </c>
      <c r="T16" s="39">
        <v>0</v>
      </c>
      <c r="U16" s="39">
        <v>0</v>
      </c>
      <c r="V16" s="10">
        <v>0</v>
      </c>
      <c r="W16" s="39">
        <v>0</v>
      </c>
      <c r="X16" s="39">
        <v>0</v>
      </c>
      <c r="Y16" s="10">
        <v>0</v>
      </c>
      <c r="Z16" s="10">
        <v>0</v>
      </c>
      <c r="AA16" s="10">
        <v>0</v>
      </c>
      <c r="AB16" s="39" t="s">
        <v>195</v>
      </c>
      <c r="AC16" s="39" t="s">
        <v>195</v>
      </c>
      <c r="AD16" s="39" t="s">
        <v>195</v>
      </c>
      <c r="AE16" s="10">
        <v>0</v>
      </c>
      <c r="AF16" s="10">
        <v>0</v>
      </c>
      <c r="AG16" s="10">
        <v>0</v>
      </c>
      <c r="AH16" s="10" t="s">
        <v>195</v>
      </c>
      <c r="AI16" s="10" t="s">
        <v>195</v>
      </c>
      <c r="AJ16" s="10" t="s">
        <v>195</v>
      </c>
      <c r="AK16" s="10" t="s">
        <v>195</v>
      </c>
      <c r="AL16" s="10" t="s">
        <v>195</v>
      </c>
      <c r="AM16" s="10" t="s">
        <v>195</v>
      </c>
      <c r="AN16" s="10">
        <v>0</v>
      </c>
      <c r="AO16" s="10">
        <v>0</v>
      </c>
      <c r="AP16" s="10">
        <v>0</v>
      </c>
      <c r="AQ16" s="10" t="s">
        <v>195</v>
      </c>
      <c r="AR16" s="10" t="s">
        <v>195</v>
      </c>
      <c r="AS16" s="10" t="s">
        <v>195</v>
      </c>
      <c r="AT16" s="10" t="s">
        <v>195</v>
      </c>
      <c r="AU16" s="10">
        <v>14.1</v>
      </c>
      <c r="AV16" s="10" t="s">
        <v>195</v>
      </c>
      <c r="AW16" s="39" t="s">
        <v>195</v>
      </c>
      <c r="AX16" s="69">
        <v>0</v>
      </c>
      <c r="AY16" s="40" t="s">
        <v>195</v>
      </c>
      <c r="AZ16" s="40" t="s">
        <v>195</v>
      </c>
      <c r="BA16" s="40" t="s">
        <v>195</v>
      </c>
      <c r="BB16" s="40" t="s">
        <v>195</v>
      </c>
      <c r="BC16" s="10">
        <v>0</v>
      </c>
      <c r="BD16" s="10">
        <v>0</v>
      </c>
      <c r="BE16" s="10">
        <v>0</v>
      </c>
      <c r="BF16" s="10">
        <v>0</v>
      </c>
      <c r="BG16" s="10">
        <v>0</v>
      </c>
      <c r="BH16" s="10">
        <v>0</v>
      </c>
    </row>
    <row r="17" spans="1:60" x14ac:dyDescent="0.3">
      <c r="A17" s="56" t="s">
        <v>172</v>
      </c>
      <c r="B17" s="57" t="s">
        <v>14</v>
      </c>
      <c r="C17" s="39" t="s">
        <v>195</v>
      </c>
      <c r="D17" s="65">
        <v>10</v>
      </c>
      <c r="E17" s="39" t="s">
        <v>195</v>
      </c>
      <c r="F17" s="65">
        <v>10</v>
      </c>
      <c r="G17" s="65">
        <v>0</v>
      </c>
      <c r="H17" s="65">
        <v>4.16</v>
      </c>
      <c r="I17" s="10">
        <v>2578.6</v>
      </c>
      <c r="J17" s="10">
        <v>1.1204545454545454</v>
      </c>
      <c r="K17" s="10">
        <v>1.9318181818181818E-2</v>
      </c>
      <c r="L17" s="10">
        <v>0</v>
      </c>
      <c r="M17" s="39" t="s">
        <v>195</v>
      </c>
      <c r="N17" s="39">
        <v>0.96750000000000003</v>
      </c>
      <c r="O17" s="39" t="s">
        <v>195</v>
      </c>
      <c r="P17" s="39" t="s">
        <v>195</v>
      </c>
      <c r="Q17" s="39" t="s">
        <v>195</v>
      </c>
      <c r="R17" s="39" t="s">
        <v>195</v>
      </c>
      <c r="S17" s="39" t="s">
        <v>195</v>
      </c>
      <c r="T17" s="39">
        <v>0</v>
      </c>
      <c r="U17" s="39">
        <v>0</v>
      </c>
      <c r="V17" s="10">
        <v>0</v>
      </c>
      <c r="W17" s="39">
        <v>0</v>
      </c>
      <c r="X17" s="39">
        <v>0</v>
      </c>
      <c r="Y17" s="10">
        <v>0</v>
      </c>
      <c r="Z17" s="10">
        <v>0</v>
      </c>
      <c r="AA17" s="10">
        <v>0</v>
      </c>
      <c r="AB17" s="39" t="s">
        <v>195</v>
      </c>
      <c r="AC17" s="39" t="s">
        <v>195</v>
      </c>
      <c r="AD17" s="39" t="s">
        <v>195</v>
      </c>
      <c r="AE17" s="10">
        <v>0</v>
      </c>
      <c r="AF17" s="10">
        <v>0</v>
      </c>
      <c r="AG17" s="10">
        <v>0</v>
      </c>
      <c r="AH17" s="10" t="s">
        <v>195</v>
      </c>
      <c r="AI17" s="10" t="s">
        <v>195</v>
      </c>
      <c r="AJ17" s="10" t="s">
        <v>195</v>
      </c>
      <c r="AK17" s="10" t="s">
        <v>195</v>
      </c>
      <c r="AL17" s="10" t="s">
        <v>195</v>
      </c>
      <c r="AM17" s="10" t="s">
        <v>195</v>
      </c>
      <c r="AN17" s="10">
        <v>0</v>
      </c>
      <c r="AO17" s="10">
        <v>0</v>
      </c>
      <c r="AP17" s="10">
        <v>0</v>
      </c>
      <c r="AQ17" s="10" t="s">
        <v>195</v>
      </c>
      <c r="AR17" s="10" t="s">
        <v>195</v>
      </c>
      <c r="AS17" s="10" t="s">
        <v>195</v>
      </c>
      <c r="AT17" s="10" t="s">
        <v>195</v>
      </c>
      <c r="AU17" s="10">
        <v>10</v>
      </c>
      <c r="AV17" s="10" t="s">
        <v>195</v>
      </c>
      <c r="AW17" s="39" t="s">
        <v>195</v>
      </c>
      <c r="AX17" s="69">
        <v>0</v>
      </c>
      <c r="AY17" s="40" t="s">
        <v>195</v>
      </c>
      <c r="AZ17" s="40" t="s">
        <v>195</v>
      </c>
      <c r="BA17" s="40" t="s">
        <v>195</v>
      </c>
      <c r="BB17" s="40" t="s">
        <v>195</v>
      </c>
      <c r="BC17" s="10">
        <v>0</v>
      </c>
      <c r="BD17" s="10">
        <v>0</v>
      </c>
      <c r="BE17" s="10">
        <v>0</v>
      </c>
      <c r="BF17" s="10">
        <v>0</v>
      </c>
      <c r="BG17" s="10">
        <v>0</v>
      </c>
      <c r="BH17" s="10">
        <v>0</v>
      </c>
    </row>
    <row r="18" spans="1:60" x14ac:dyDescent="0.3">
      <c r="A18" s="56" t="s">
        <v>171</v>
      </c>
      <c r="B18" s="57" t="s">
        <v>15</v>
      </c>
      <c r="C18" s="39" t="s">
        <v>195</v>
      </c>
      <c r="D18" s="65">
        <v>8.89</v>
      </c>
      <c r="E18" s="39" t="s">
        <v>195</v>
      </c>
      <c r="F18" s="65">
        <v>8.89</v>
      </c>
      <c r="G18" s="65">
        <v>0</v>
      </c>
      <c r="H18" s="65">
        <v>4.16</v>
      </c>
      <c r="I18" s="10">
        <v>4127.58</v>
      </c>
      <c r="J18" s="10">
        <v>338.520398912058</v>
      </c>
      <c r="K18" s="10">
        <v>3.3644605621033543</v>
      </c>
      <c r="L18" s="10">
        <v>0</v>
      </c>
      <c r="M18" s="39" t="s">
        <v>195</v>
      </c>
      <c r="N18" s="39">
        <v>4.476</v>
      </c>
      <c r="O18" s="39" t="s">
        <v>195</v>
      </c>
      <c r="P18" s="39" t="s">
        <v>195</v>
      </c>
      <c r="Q18" s="39" t="s">
        <v>195</v>
      </c>
      <c r="R18" s="39" t="s">
        <v>195</v>
      </c>
      <c r="S18" s="39" t="s">
        <v>195</v>
      </c>
      <c r="T18" s="39">
        <v>0</v>
      </c>
      <c r="U18" s="39">
        <v>0</v>
      </c>
      <c r="V18" s="10">
        <v>0</v>
      </c>
      <c r="W18" s="39">
        <v>0</v>
      </c>
      <c r="X18" s="39">
        <v>0</v>
      </c>
      <c r="Y18" s="10">
        <v>0</v>
      </c>
      <c r="Z18" s="10">
        <v>0</v>
      </c>
      <c r="AA18" s="10">
        <v>0</v>
      </c>
      <c r="AB18" s="39" t="s">
        <v>195</v>
      </c>
      <c r="AC18" s="39" t="s">
        <v>195</v>
      </c>
      <c r="AD18" s="39" t="s">
        <v>195</v>
      </c>
      <c r="AE18" s="10">
        <v>0</v>
      </c>
      <c r="AF18" s="10">
        <v>0</v>
      </c>
      <c r="AG18" s="10">
        <v>0</v>
      </c>
      <c r="AH18" s="10" t="s">
        <v>195</v>
      </c>
      <c r="AI18" s="10" t="s">
        <v>195</v>
      </c>
      <c r="AJ18" s="10" t="s">
        <v>195</v>
      </c>
      <c r="AK18" s="10" t="s">
        <v>195</v>
      </c>
      <c r="AL18" s="10" t="s">
        <v>195</v>
      </c>
      <c r="AM18" s="10" t="s">
        <v>195</v>
      </c>
      <c r="AN18" s="10">
        <v>0</v>
      </c>
      <c r="AO18" s="10">
        <v>0</v>
      </c>
      <c r="AP18" s="10">
        <v>0</v>
      </c>
      <c r="AQ18" s="10" t="s">
        <v>195</v>
      </c>
      <c r="AR18" s="10" t="s">
        <v>195</v>
      </c>
      <c r="AS18" s="10" t="s">
        <v>195</v>
      </c>
      <c r="AT18" s="10" t="s">
        <v>195</v>
      </c>
      <c r="AU18" s="10">
        <v>8.89</v>
      </c>
      <c r="AV18" s="10" t="s">
        <v>195</v>
      </c>
      <c r="AW18" s="39" t="s">
        <v>195</v>
      </c>
      <c r="AX18" s="69">
        <v>0</v>
      </c>
      <c r="AY18" s="40" t="s">
        <v>195</v>
      </c>
      <c r="AZ18" s="40" t="s">
        <v>195</v>
      </c>
      <c r="BA18" s="40" t="s">
        <v>195</v>
      </c>
      <c r="BB18" s="40" t="s">
        <v>195</v>
      </c>
      <c r="BC18" s="10">
        <v>0</v>
      </c>
      <c r="BD18" s="10">
        <v>0</v>
      </c>
      <c r="BE18" s="10">
        <v>0</v>
      </c>
      <c r="BF18" s="10">
        <v>0</v>
      </c>
      <c r="BG18" s="10">
        <v>0</v>
      </c>
      <c r="BH18" s="10">
        <v>0</v>
      </c>
    </row>
    <row r="19" spans="1:60" x14ac:dyDescent="0.3">
      <c r="A19" s="56" t="s">
        <v>179</v>
      </c>
      <c r="B19" s="57" t="s">
        <v>21</v>
      </c>
      <c r="C19" s="39" t="s">
        <v>195</v>
      </c>
      <c r="D19" s="65">
        <v>0.1</v>
      </c>
      <c r="E19" s="39" t="s">
        <v>195</v>
      </c>
      <c r="F19" s="65">
        <v>0.1</v>
      </c>
      <c r="G19" s="65">
        <v>0</v>
      </c>
      <c r="H19" s="65">
        <v>4.16</v>
      </c>
      <c r="I19" s="10">
        <v>32.799999999999997</v>
      </c>
      <c r="J19" s="10">
        <v>0</v>
      </c>
      <c r="K19" s="10">
        <v>0</v>
      </c>
      <c r="L19" s="10">
        <v>0</v>
      </c>
      <c r="M19" s="39" t="s">
        <v>195</v>
      </c>
      <c r="N19" s="39">
        <v>0</v>
      </c>
      <c r="O19" s="39" t="s">
        <v>195</v>
      </c>
      <c r="P19" s="39" t="s">
        <v>195</v>
      </c>
      <c r="Q19" s="39" t="s">
        <v>195</v>
      </c>
      <c r="R19" s="39" t="s">
        <v>195</v>
      </c>
      <c r="S19" s="39" t="s">
        <v>195</v>
      </c>
      <c r="T19" s="39">
        <v>0</v>
      </c>
      <c r="U19" s="39">
        <v>0</v>
      </c>
      <c r="V19" s="10">
        <v>0</v>
      </c>
      <c r="W19" s="39">
        <v>0</v>
      </c>
      <c r="X19" s="39">
        <v>0</v>
      </c>
      <c r="Y19" s="10">
        <v>0</v>
      </c>
      <c r="Z19" s="10">
        <v>0</v>
      </c>
      <c r="AA19" s="10">
        <v>0</v>
      </c>
      <c r="AB19" s="39" t="s">
        <v>195</v>
      </c>
      <c r="AC19" s="39" t="s">
        <v>195</v>
      </c>
      <c r="AD19" s="39" t="s">
        <v>195</v>
      </c>
      <c r="AE19" s="10">
        <v>0</v>
      </c>
      <c r="AF19" s="10">
        <v>0</v>
      </c>
      <c r="AG19" s="10">
        <v>0</v>
      </c>
      <c r="AH19" s="10" t="s">
        <v>195</v>
      </c>
      <c r="AI19" s="10" t="s">
        <v>195</v>
      </c>
      <c r="AJ19" s="10" t="s">
        <v>195</v>
      </c>
      <c r="AK19" s="10" t="s">
        <v>195</v>
      </c>
      <c r="AL19" s="10" t="s">
        <v>195</v>
      </c>
      <c r="AM19" s="10" t="s">
        <v>195</v>
      </c>
      <c r="AN19" s="10">
        <v>0</v>
      </c>
      <c r="AO19" s="10">
        <v>0</v>
      </c>
      <c r="AP19" s="10">
        <v>0</v>
      </c>
      <c r="AQ19" s="10" t="s">
        <v>195</v>
      </c>
      <c r="AR19" s="10" t="s">
        <v>195</v>
      </c>
      <c r="AS19" s="10" t="s">
        <v>195</v>
      </c>
      <c r="AT19" s="10" t="s">
        <v>195</v>
      </c>
      <c r="AU19" s="10">
        <v>0.1</v>
      </c>
      <c r="AV19" s="10" t="s">
        <v>195</v>
      </c>
      <c r="AW19" s="39" t="s">
        <v>195</v>
      </c>
      <c r="AX19" s="69">
        <v>0</v>
      </c>
      <c r="AY19" s="40" t="s">
        <v>195</v>
      </c>
      <c r="AZ19" s="40" t="s">
        <v>195</v>
      </c>
      <c r="BA19" s="40" t="s">
        <v>195</v>
      </c>
      <c r="BB19" s="40" t="s">
        <v>195</v>
      </c>
      <c r="BC19" s="10">
        <v>0</v>
      </c>
      <c r="BD19" s="10">
        <v>0</v>
      </c>
      <c r="BE19" s="10">
        <v>0</v>
      </c>
      <c r="BF19" s="10">
        <v>0</v>
      </c>
      <c r="BG19" s="10">
        <v>0</v>
      </c>
      <c r="BH19" s="10">
        <v>0</v>
      </c>
    </row>
    <row r="20" spans="1:60" ht="18" x14ac:dyDescent="0.35">
      <c r="A20" s="56" t="s">
        <v>148</v>
      </c>
      <c r="B20" s="57" t="s">
        <v>16</v>
      </c>
      <c r="C20" s="39" t="s">
        <v>195</v>
      </c>
      <c r="D20" s="65">
        <v>23.92</v>
      </c>
      <c r="E20" s="39" t="s">
        <v>195</v>
      </c>
      <c r="F20" s="65">
        <v>23.92</v>
      </c>
      <c r="G20" s="65">
        <v>0</v>
      </c>
      <c r="H20" s="65">
        <v>4.16</v>
      </c>
      <c r="I20" s="10">
        <v>9307.34</v>
      </c>
      <c r="J20" s="10">
        <v>0</v>
      </c>
      <c r="K20" s="10">
        <v>0</v>
      </c>
      <c r="L20" s="10">
        <v>0</v>
      </c>
      <c r="M20" s="39" t="s">
        <v>195</v>
      </c>
      <c r="N20" s="39">
        <v>12.664000000000001</v>
      </c>
      <c r="O20" s="39" t="s">
        <v>195</v>
      </c>
      <c r="P20" s="39" t="s">
        <v>195</v>
      </c>
      <c r="Q20" s="39" t="s">
        <v>195</v>
      </c>
      <c r="R20" s="39" t="s">
        <v>195</v>
      </c>
      <c r="S20" s="39" t="s">
        <v>195</v>
      </c>
      <c r="T20" s="39">
        <v>0</v>
      </c>
      <c r="U20" s="39">
        <v>0</v>
      </c>
      <c r="V20" s="10">
        <v>0</v>
      </c>
      <c r="W20" s="39">
        <v>0</v>
      </c>
      <c r="X20" s="85">
        <v>0</v>
      </c>
      <c r="Y20" s="10">
        <v>0</v>
      </c>
      <c r="Z20" s="10">
        <v>0</v>
      </c>
      <c r="AA20" s="10">
        <v>0</v>
      </c>
      <c r="AB20" s="39" t="s">
        <v>195</v>
      </c>
      <c r="AC20" s="39" t="s">
        <v>195</v>
      </c>
      <c r="AD20" s="39" t="s">
        <v>195</v>
      </c>
      <c r="AE20" s="10">
        <v>2</v>
      </c>
      <c r="AF20" s="10">
        <v>9</v>
      </c>
      <c r="AG20" s="10">
        <v>1</v>
      </c>
      <c r="AH20" s="10" t="s">
        <v>195</v>
      </c>
      <c r="AI20" s="10" t="s">
        <v>195</v>
      </c>
      <c r="AJ20" s="10" t="s">
        <v>195</v>
      </c>
      <c r="AK20" s="10" t="s">
        <v>195</v>
      </c>
      <c r="AL20" s="10" t="s">
        <v>195</v>
      </c>
      <c r="AM20" s="10" t="s">
        <v>195</v>
      </c>
      <c r="AN20" s="10">
        <v>0</v>
      </c>
      <c r="AO20" s="10">
        <v>0</v>
      </c>
      <c r="AP20" s="10">
        <v>0</v>
      </c>
      <c r="AQ20" s="10" t="s">
        <v>195</v>
      </c>
      <c r="AR20" s="10" t="s">
        <v>195</v>
      </c>
      <c r="AS20" s="10" t="s">
        <v>195</v>
      </c>
      <c r="AT20" s="10" t="s">
        <v>195</v>
      </c>
      <c r="AU20" s="10">
        <v>23.92</v>
      </c>
      <c r="AV20" s="10" t="s">
        <v>195</v>
      </c>
      <c r="AW20" s="39" t="s">
        <v>195</v>
      </c>
      <c r="AX20" s="82">
        <v>23.92</v>
      </c>
      <c r="AY20" s="40" t="s">
        <v>195</v>
      </c>
      <c r="AZ20" s="40" t="s">
        <v>195</v>
      </c>
      <c r="BA20" s="40" t="s">
        <v>195</v>
      </c>
      <c r="BB20" s="40" t="s">
        <v>195</v>
      </c>
      <c r="BC20" s="10">
        <v>0</v>
      </c>
      <c r="BD20" s="10">
        <v>0</v>
      </c>
      <c r="BE20" s="10">
        <v>0</v>
      </c>
      <c r="BF20" s="10">
        <v>0</v>
      </c>
      <c r="BG20" s="10">
        <v>0</v>
      </c>
      <c r="BH20" s="10">
        <v>0</v>
      </c>
    </row>
    <row r="21" spans="1:60" x14ac:dyDescent="0.3">
      <c r="A21" s="56" t="s">
        <v>159</v>
      </c>
      <c r="B21" s="57" t="s">
        <v>17</v>
      </c>
      <c r="C21" s="39" t="s">
        <v>195</v>
      </c>
      <c r="D21" s="65">
        <v>11.85</v>
      </c>
      <c r="E21" s="39" t="s">
        <v>195</v>
      </c>
      <c r="F21" s="65">
        <v>11.85</v>
      </c>
      <c r="G21" s="65">
        <v>0</v>
      </c>
      <c r="H21" s="65">
        <v>4.16</v>
      </c>
      <c r="I21" s="10">
        <v>4003.8</v>
      </c>
      <c r="J21" s="10">
        <v>199.19369665134602</v>
      </c>
      <c r="K21" s="10">
        <v>1.0656598818122127</v>
      </c>
      <c r="L21" s="10">
        <v>0</v>
      </c>
      <c r="M21" s="39" t="s">
        <v>195</v>
      </c>
      <c r="N21" s="39">
        <v>5.9099999999999993</v>
      </c>
      <c r="O21" s="39" t="s">
        <v>195</v>
      </c>
      <c r="P21" s="39" t="s">
        <v>195</v>
      </c>
      <c r="Q21" s="39" t="s">
        <v>195</v>
      </c>
      <c r="R21" s="39" t="s">
        <v>195</v>
      </c>
      <c r="S21" s="39" t="s">
        <v>195</v>
      </c>
      <c r="T21" s="39">
        <v>0</v>
      </c>
      <c r="U21" s="39">
        <v>0</v>
      </c>
      <c r="V21" s="10">
        <v>0</v>
      </c>
      <c r="W21" s="39">
        <v>0</v>
      </c>
      <c r="X21" s="39">
        <v>0</v>
      </c>
      <c r="Y21" s="10">
        <v>0</v>
      </c>
      <c r="Z21" s="10">
        <v>0</v>
      </c>
      <c r="AA21" s="10">
        <v>0</v>
      </c>
      <c r="AB21" s="39" t="s">
        <v>195</v>
      </c>
      <c r="AC21" s="39" t="s">
        <v>195</v>
      </c>
      <c r="AD21" s="39" t="s">
        <v>195</v>
      </c>
      <c r="AE21" s="10">
        <v>6</v>
      </c>
      <c r="AF21" s="10">
        <v>0</v>
      </c>
      <c r="AG21" s="10">
        <v>0</v>
      </c>
      <c r="AH21" s="10" t="s">
        <v>195</v>
      </c>
      <c r="AI21" s="10" t="s">
        <v>195</v>
      </c>
      <c r="AJ21" s="10" t="s">
        <v>195</v>
      </c>
      <c r="AK21" s="10" t="s">
        <v>195</v>
      </c>
      <c r="AL21" s="10" t="s">
        <v>195</v>
      </c>
      <c r="AM21" s="10" t="s">
        <v>195</v>
      </c>
      <c r="AN21" s="10">
        <v>0</v>
      </c>
      <c r="AO21" s="10">
        <v>0</v>
      </c>
      <c r="AP21" s="10">
        <v>0</v>
      </c>
      <c r="AQ21" s="10" t="s">
        <v>195</v>
      </c>
      <c r="AR21" s="10" t="s">
        <v>195</v>
      </c>
      <c r="AS21" s="10" t="s">
        <v>195</v>
      </c>
      <c r="AT21" s="10" t="s">
        <v>195</v>
      </c>
      <c r="AU21" s="10">
        <v>11.85</v>
      </c>
      <c r="AV21" s="10" t="s">
        <v>195</v>
      </c>
      <c r="AW21" s="39" t="s">
        <v>195</v>
      </c>
      <c r="AX21" s="81">
        <v>0</v>
      </c>
      <c r="AY21" s="40" t="s">
        <v>195</v>
      </c>
      <c r="AZ21" s="40" t="s">
        <v>195</v>
      </c>
      <c r="BA21" s="40" t="s">
        <v>195</v>
      </c>
      <c r="BB21" s="40" t="s">
        <v>195</v>
      </c>
      <c r="BC21" s="10">
        <v>0</v>
      </c>
      <c r="BD21" s="10">
        <v>0</v>
      </c>
      <c r="BE21" s="10">
        <v>0</v>
      </c>
      <c r="BF21" s="10">
        <v>0</v>
      </c>
      <c r="BG21" s="10">
        <v>0</v>
      </c>
      <c r="BH21" s="10">
        <v>0</v>
      </c>
    </row>
    <row r="22" spans="1:60" x14ac:dyDescent="0.3">
      <c r="A22" s="56" t="s">
        <v>152</v>
      </c>
      <c r="B22" s="57" t="s">
        <v>18</v>
      </c>
      <c r="C22" s="39" t="s">
        <v>195</v>
      </c>
      <c r="D22" s="65">
        <v>19.34</v>
      </c>
      <c r="E22" s="39" t="s">
        <v>195</v>
      </c>
      <c r="F22" s="65">
        <v>19.34</v>
      </c>
      <c r="G22" s="65">
        <v>0</v>
      </c>
      <c r="H22" s="65">
        <v>4.16</v>
      </c>
      <c r="I22" s="10">
        <v>4831.92</v>
      </c>
      <c r="J22" s="10">
        <v>68.777308707124007</v>
      </c>
      <c r="K22" s="10">
        <v>0.64168865435356204</v>
      </c>
      <c r="L22" s="10">
        <v>0</v>
      </c>
      <c r="M22" s="39" t="s">
        <v>195</v>
      </c>
      <c r="N22" s="39">
        <v>0.81950000000000012</v>
      </c>
      <c r="O22" s="39" t="s">
        <v>195</v>
      </c>
      <c r="P22" s="39" t="s">
        <v>195</v>
      </c>
      <c r="Q22" s="39" t="s">
        <v>195</v>
      </c>
      <c r="R22" s="39" t="s">
        <v>195</v>
      </c>
      <c r="S22" s="39" t="s">
        <v>195</v>
      </c>
      <c r="T22" s="39">
        <v>0</v>
      </c>
      <c r="U22" s="39">
        <v>0</v>
      </c>
      <c r="V22" s="10">
        <v>0</v>
      </c>
      <c r="W22" s="39">
        <v>0</v>
      </c>
      <c r="X22" s="39">
        <v>2.5</v>
      </c>
      <c r="Y22" s="10">
        <v>0</v>
      </c>
      <c r="Z22" s="10">
        <v>0</v>
      </c>
      <c r="AA22" s="10">
        <v>0</v>
      </c>
      <c r="AB22" s="39" t="s">
        <v>195</v>
      </c>
      <c r="AC22" s="39" t="s">
        <v>195</v>
      </c>
      <c r="AD22" s="39" t="s">
        <v>195</v>
      </c>
      <c r="AE22" s="10">
        <v>0</v>
      </c>
      <c r="AF22" s="10">
        <v>0</v>
      </c>
      <c r="AG22" s="10">
        <v>41</v>
      </c>
      <c r="AH22" s="10" t="s">
        <v>195</v>
      </c>
      <c r="AI22" s="10" t="s">
        <v>195</v>
      </c>
      <c r="AJ22" s="10" t="s">
        <v>195</v>
      </c>
      <c r="AK22" s="10" t="s">
        <v>195</v>
      </c>
      <c r="AL22" s="10" t="s">
        <v>195</v>
      </c>
      <c r="AM22" s="10" t="s">
        <v>195</v>
      </c>
      <c r="AN22" s="10">
        <v>0</v>
      </c>
      <c r="AO22" s="10">
        <v>0</v>
      </c>
      <c r="AP22" s="10">
        <v>0</v>
      </c>
      <c r="AQ22" s="10" t="s">
        <v>195</v>
      </c>
      <c r="AR22" s="10" t="s">
        <v>195</v>
      </c>
      <c r="AS22" s="10" t="s">
        <v>195</v>
      </c>
      <c r="AT22" s="10" t="s">
        <v>195</v>
      </c>
      <c r="AU22" s="10">
        <v>19.34</v>
      </c>
      <c r="AV22" s="10" t="s">
        <v>195</v>
      </c>
      <c r="AW22" s="39" t="s">
        <v>195</v>
      </c>
      <c r="AX22" s="40">
        <v>0</v>
      </c>
      <c r="AY22" s="40" t="s">
        <v>195</v>
      </c>
      <c r="AZ22" s="40" t="s">
        <v>195</v>
      </c>
      <c r="BA22" s="40" t="s">
        <v>195</v>
      </c>
      <c r="BB22" s="40" t="s">
        <v>195</v>
      </c>
      <c r="BC22" s="10">
        <v>0</v>
      </c>
      <c r="BD22" s="10">
        <v>0</v>
      </c>
      <c r="BE22" s="10">
        <v>0</v>
      </c>
      <c r="BF22" s="10">
        <v>0</v>
      </c>
      <c r="BG22" s="10">
        <v>0</v>
      </c>
      <c r="BH22" s="10">
        <v>0</v>
      </c>
    </row>
    <row r="23" spans="1:60" x14ac:dyDescent="0.3">
      <c r="A23" s="56" t="s">
        <v>177</v>
      </c>
      <c r="B23" s="57" t="s">
        <v>19</v>
      </c>
      <c r="C23" s="39" t="s">
        <v>195</v>
      </c>
      <c r="D23" s="65">
        <v>0.66</v>
      </c>
      <c r="E23" s="39" t="s">
        <v>195</v>
      </c>
      <c r="F23" s="65">
        <v>0.66</v>
      </c>
      <c r="G23" s="65">
        <v>0</v>
      </c>
      <c r="H23" s="65">
        <v>4.16</v>
      </c>
      <c r="I23" s="10">
        <v>229.92</v>
      </c>
      <c r="J23" s="10">
        <v>133.14897579143388</v>
      </c>
      <c r="K23" s="10">
        <v>0.86592178770949724</v>
      </c>
      <c r="L23" s="10">
        <v>0</v>
      </c>
      <c r="M23" s="39" t="s">
        <v>195</v>
      </c>
      <c r="N23" s="39">
        <v>3.2000000000000001E-2</v>
      </c>
      <c r="O23" s="39" t="s">
        <v>195</v>
      </c>
      <c r="P23" s="39" t="s">
        <v>195</v>
      </c>
      <c r="Q23" s="39" t="s">
        <v>195</v>
      </c>
      <c r="R23" s="39" t="s">
        <v>195</v>
      </c>
      <c r="S23" s="39" t="s">
        <v>195</v>
      </c>
      <c r="T23" s="39">
        <v>0</v>
      </c>
      <c r="U23" s="39">
        <v>0</v>
      </c>
      <c r="V23" s="10">
        <v>0</v>
      </c>
      <c r="W23" s="39">
        <v>0</v>
      </c>
      <c r="X23" s="39">
        <v>0</v>
      </c>
      <c r="Y23" s="10">
        <v>0</v>
      </c>
      <c r="Z23" s="10">
        <v>0</v>
      </c>
      <c r="AA23" s="10">
        <v>0</v>
      </c>
      <c r="AB23" s="39" t="s">
        <v>195</v>
      </c>
      <c r="AC23" s="39" t="s">
        <v>195</v>
      </c>
      <c r="AD23" s="39" t="s">
        <v>195</v>
      </c>
      <c r="AE23" s="10">
        <v>0</v>
      </c>
      <c r="AF23" s="10">
        <v>0</v>
      </c>
      <c r="AG23" s="10">
        <v>0</v>
      </c>
      <c r="AH23" s="10" t="s">
        <v>195</v>
      </c>
      <c r="AI23" s="10" t="s">
        <v>195</v>
      </c>
      <c r="AJ23" s="10" t="s">
        <v>195</v>
      </c>
      <c r="AK23" s="10" t="s">
        <v>195</v>
      </c>
      <c r="AL23" s="10" t="s">
        <v>195</v>
      </c>
      <c r="AM23" s="10" t="s">
        <v>195</v>
      </c>
      <c r="AN23" s="10">
        <v>0</v>
      </c>
      <c r="AO23" s="10">
        <v>0</v>
      </c>
      <c r="AP23" s="10">
        <v>0</v>
      </c>
      <c r="AQ23" s="10" t="s">
        <v>195</v>
      </c>
      <c r="AR23" s="10" t="s">
        <v>195</v>
      </c>
      <c r="AS23" s="10" t="s">
        <v>195</v>
      </c>
      <c r="AT23" s="10" t="s">
        <v>195</v>
      </c>
      <c r="AU23" s="10">
        <v>0.66</v>
      </c>
      <c r="AV23" s="10" t="s">
        <v>195</v>
      </c>
      <c r="AW23" s="39" t="s">
        <v>195</v>
      </c>
      <c r="AX23" s="40">
        <v>0</v>
      </c>
      <c r="AY23" s="40" t="s">
        <v>195</v>
      </c>
      <c r="AZ23" s="40" t="s">
        <v>195</v>
      </c>
      <c r="BA23" s="40" t="s">
        <v>195</v>
      </c>
      <c r="BB23" s="40" t="s">
        <v>195</v>
      </c>
      <c r="BC23" s="10">
        <v>0</v>
      </c>
      <c r="BD23" s="10">
        <v>0</v>
      </c>
      <c r="BE23" s="10">
        <v>0</v>
      </c>
      <c r="BF23" s="10">
        <v>0</v>
      </c>
      <c r="BG23" s="10">
        <v>0</v>
      </c>
      <c r="BH23" s="10">
        <v>0</v>
      </c>
    </row>
    <row r="24" spans="1:60" x14ac:dyDescent="0.3">
      <c r="A24" s="56" t="s">
        <v>140</v>
      </c>
      <c r="B24" s="57" t="s">
        <v>20</v>
      </c>
      <c r="C24" s="39" t="s">
        <v>195</v>
      </c>
      <c r="D24" s="65">
        <v>2.84</v>
      </c>
      <c r="E24" s="39" t="s">
        <v>195</v>
      </c>
      <c r="F24" s="65" t="s">
        <v>195</v>
      </c>
      <c r="G24" s="66">
        <v>2.84</v>
      </c>
      <c r="H24" s="65">
        <v>34.5</v>
      </c>
      <c r="I24" s="10">
        <v>30732.36</v>
      </c>
      <c r="J24" s="10">
        <v>0</v>
      </c>
      <c r="K24" s="10">
        <v>0</v>
      </c>
      <c r="L24" s="10">
        <v>0</v>
      </c>
      <c r="M24" s="39" t="s">
        <v>195</v>
      </c>
      <c r="N24" s="39" t="s">
        <v>195</v>
      </c>
      <c r="O24" s="91">
        <v>0.14099999999999999</v>
      </c>
      <c r="P24" s="39" t="s">
        <v>195</v>
      </c>
      <c r="Q24" s="39" t="s">
        <v>195</v>
      </c>
      <c r="R24" s="39" t="s">
        <v>195</v>
      </c>
      <c r="S24" s="39" t="s">
        <v>195</v>
      </c>
      <c r="T24" s="39">
        <v>0</v>
      </c>
      <c r="U24" s="39">
        <v>0</v>
      </c>
      <c r="V24" s="10">
        <v>0</v>
      </c>
      <c r="W24" s="39">
        <v>0</v>
      </c>
      <c r="X24" s="39">
        <v>0</v>
      </c>
      <c r="Y24" s="10">
        <v>0</v>
      </c>
      <c r="Z24" s="10">
        <v>0</v>
      </c>
      <c r="AA24" s="10">
        <v>0</v>
      </c>
      <c r="AB24" s="39" t="s">
        <v>195</v>
      </c>
      <c r="AC24" s="39" t="s">
        <v>195</v>
      </c>
      <c r="AD24" s="39" t="s">
        <v>195</v>
      </c>
      <c r="AE24" s="10">
        <v>0</v>
      </c>
      <c r="AF24" s="10">
        <v>0</v>
      </c>
      <c r="AG24" s="10">
        <v>0</v>
      </c>
      <c r="AH24" s="10">
        <v>0</v>
      </c>
      <c r="AI24" s="10">
        <v>0</v>
      </c>
      <c r="AJ24" s="10">
        <v>0</v>
      </c>
      <c r="AK24" s="10" t="s">
        <v>195</v>
      </c>
      <c r="AL24" s="10" t="s">
        <v>195</v>
      </c>
      <c r="AM24" s="10" t="s">
        <v>195</v>
      </c>
      <c r="AN24" s="10">
        <v>0</v>
      </c>
      <c r="AO24" s="10">
        <v>0</v>
      </c>
      <c r="AP24" s="10">
        <v>0</v>
      </c>
      <c r="AQ24" s="10">
        <v>0</v>
      </c>
      <c r="AR24" s="10">
        <v>0</v>
      </c>
      <c r="AS24" s="10">
        <v>0</v>
      </c>
      <c r="AT24" s="10" t="s">
        <v>195</v>
      </c>
      <c r="AU24" s="10" t="s">
        <v>195</v>
      </c>
      <c r="AV24" s="70">
        <v>2.84</v>
      </c>
      <c r="AW24" s="39" t="s">
        <v>195</v>
      </c>
      <c r="AX24" s="40" t="s">
        <v>195</v>
      </c>
      <c r="AY24" s="40">
        <v>0</v>
      </c>
      <c r="AZ24" s="40" t="s">
        <v>195</v>
      </c>
      <c r="BA24" s="40" t="s">
        <v>195</v>
      </c>
      <c r="BB24" s="40" t="s">
        <v>195</v>
      </c>
      <c r="BC24" s="10">
        <v>0</v>
      </c>
      <c r="BD24" s="10">
        <v>0</v>
      </c>
      <c r="BE24" s="10">
        <v>0</v>
      </c>
      <c r="BF24" s="10">
        <v>0</v>
      </c>
      <c r="BG24" s="10">
        <v>0</v>
      </c>
      <c r="BH24" s="10">
        <v>0</v>
      </c>
    </row>
    <row r="25" spans="1:60" ht="18" x14ac:dyDescent="0.35">
      <c r="A25" s="56" t="s">
        <v>144</v>
      </c>
      <c r="B25" s="57" t="s">
        <v>22</v>
      </c>
      <c r="C25" s="39" t="s">
        <v>195</v>
      </c>
      <c r="D25" s="65">
        <v>17.559999999999999</v>
      </c>
      <c r="E25" s="39" t="s">
        <v>195</v>
      </c>
      <c r="F25" s="65">
        <v>17.559999999999999</v>
      </c>
      <c r="G25" s="65">
        <v>0</v>
      </c>
      <c r="H25" s="65">
        <v>34.5</v>
      </c>
      <c r="I25" s="10">
        <v>13455.8</v>
      </c>
      <c r="J25" s="10">
        <v>458.79373895480938</v>
      </c>
      <c r="K25" s="10">
        <v>6.625347134561979</v>
      </c>
      <c r="L25" s="10">
        <v>0</v>
      </c>
      <c r="M25" s="39" t="s">
        <v>195</v>
      </c>
      <c r="N25" s="39">
        <v>2.5754999999999995</v>
      </c>
      <c r="O25" s="39" t="s">
        <v>195</v>
      </c>
      <c r="P25" s="39" t="s">
        <v>195</v>
      </c>
      <c r="Q25" s="39" t="s">
        <v>195</v>
      </c>
      <c r="R25" s="39" t="s">
        <v>195</v>
      </c>
      <c r="S25" s="39" t="s">
        <v>195</v>
      </c>
      <c r="T25" s="39">
        <v>0</v>
      </c>
      <c r="U25" s="39">
        <v>0</v>
      </c>
      <c r="V25" s="10">
        <v>0</v>
      </c>
      <c r="W25" s="85">
        <v>0.5</v>
      </c>
      <c r="X25" s="85">
        <v>3.32</v>
      </c>
      <c r="Y25" s="10">
        <v>0</v>
      </c>
      <c r="Z25" s="10">
        <v>0</v>
      </c>
      <c r="AA25" s="10">
        <v>0</v>
      </c>
      <c r="AB25" s="39" t="s">
        <v>195</v>
      </c>
      <c r="AC25" s="39" t="s">
        <v>195</v>
      </c>
      <c r="AD25" s="39" t="s">
        <v>195</v>
      </c>
      <c r="AE25" s="10">
        <v>24</v>
      </c>
      <c r="AF25" s="10">
        <v>1</v>
      </c>
      <c r="AG25" s="10">
        <v>65</v>
      </c>
      <c r="AH25" s="10" t="s">
        <v>195</v>
      </c>
      <c r="AI25" s="10" t="s">
        <v>195</v>
      </c>
      <c r="AJ25" s="10" t="s">
        <v>195</v>
      </c>
      <c r="AK25" s="10" t="s">
        <v>195</v>
      </c>
      <c r="AL25" s="10" t="s">
        <v>195</v>
      </c>
      <c r="AM25" s="10" t="s">
        <v>195</v>
      </c>
      <c r="AN25" s="10">
        <v>0</v>
      </c>
      <c r="AO25" s="10">
        <v>0</v>
      </c>
      <c r="AP25" s="10">
        <v>0</v>
      </c>
      <c r="AQ25" s="10" t="s">
        <v>195</v>
      </c>
      <c r="AR25" s="10" t="s">
        <v>195</v>
      </c>
      <c r="AS25" s="10" t="s">
        <v>195</v>
      </c>
      <c r="AT25" s="10" t="s">
        <v>195</v>
      </c>
      <c r="AU25" s="10">
        <v>17.559999999999999</v>
      </c>
      <c r="AV25" s="10" t="s">
        <v>195</v>
      </c>
      <c r="AW25" s="39" t="s">
        <v>195</v>
      </c>
      <c r="AX25" s="40">
        <v>0</v>
      </c>
      <c r="AY25" s="40" t="s">
        <v>195</v>
      </c>
      <c r="AZ25" s="40" t="s">
        <v>195</v>
      </c>
      <c r="BA25" s="40" t="s">
        <v>195</v>
      </c>
      <c r="BB25" s="40" t="s">
        <v>195</v>
      </c>
      <c r="BC25" s="10">
        <v>0</v>
      </c>
      <c r="BD25" s="10">
        <v>0</v>
      </c>
      <c r="BE25" s="10">
        <v>0</v>
      </c>
      <c r="BF25" s="10">
        <v>0</v>
      </c>
      <c r="BG25" s="10">
        <v>0</v>
      </c>
      <c r="BH25" s="10">
        <v>0</v>
      </c>
    </row>
    <row r="26" spans="1:60" x14ac:dyDescent="0.3">
      <c r="A26" s="56" t="s">
        <v>181</v>
      </c>
      <c r="B26" s="57" t="s">
        <v>23</v>
      </c>
      <c r="C26" s="39" t="s">
        <v>195</v>
      </c>
      <c r="D26" s="65">
        <v>0</v>
      </c>
      <c r="E26" s="39" t="s">
        <v>195</v>
      </c>
      <c r="F26" s="65">
        <v>0</v>
      </c>
      <c r="G26" s="65">
        <v>0</v>
      </c>
      <c r="H26" s="65">
        <v>4.16</v>
      </c>
      <c r="I26" s="10">
        <v>0</v>
      </c>
      <c r="J26" s="10">
        <v>0</v>
      </c>
      <c r="K26" s="10">
        <v>0</v>
      </c>
      <c r="L26" s="10">
        <v>0</v>
      </c>
      <c r="M26" s="39" t="s">
        <v>195</v>
      </c>
      <c r="N26" s="39">
        <v>0</v>
      </c>
      <c r="O26" s="39" t="s">
        <v>195</v>
      </c>
      <c r="P26" s="39" t="s">
        <v>195</v>
      </c>
      <c r="Q26" s="39" t="s">
        <v>195</v>
      </c>
      <c r="R26" s="39" t="s">
        <v>195</v>
      </c>
      <c r="S26" s="39" t="s">
        <v>195</v>
      </c>
      <c r="T26" s="39">
        <v>0</v>
      </c>
      <c r="U26" s="39">
        <v>0</v>
      </c>
      <c r="V26" s="10">
        <v>0</v>
      </c>
      <c r="W26" s="39">
        <v>0</v>
      </c>
      <c r="X26" s="39">
        <v>0</v>
      </c>
      <c r="Y26" s="10">
        <v>0</v>
      </c>
      <c r="Z26" s="10">
        <v>0</v>
      </c>
      <c r="AA26" s="10">
        <v>0</v>
      </c>
      <c r="AB26" s="39" t="s">
        <v>195</v>
      </c>
      <c r="AC26" s="39" t="s">
        <v>195</v>
      </c>
      <c r="AD26" s="39" t="s">
        <v>195</v>
      </c>
      <c r="AE26" s="10">
        <v>0</v>
      </c>
      <c r="AF26" s="10">
        <v>0</v>
      </c>
      <c r="AG26" s="10">
        <v>0</v>
      </c>
      <c r="AH26" s="10" t="s">
        <v>195</v>
      </c>
      <c r="AI26" s="10" t="s">
        <v>195</v>
      </c>
      <c r="AJ26" s="10" t="s">
        <v>195</v>
      </c>
      <c r="AK26" s="10" t="s">
        <v>195</v>
      </c>
      <c r="AL26" s="10" t="s">
        <v>195</v>
      </c>
      <c r="AM26" s="10" t="s">
        <v>195</v>
      </c>
      <c r="AN26" s="10">
        <v>0</v>
      </c>
      <c r="AO26" s="10">
        <v>0</v>
      </c>
      <c r="AP26" s="10">
        <v>0</v>
      </c>
      <c r="AQ26" s="10" t="s">
        <v>195</v>
      </c>
      <c r="AR26" s="10" t="s">
        <v>195</v>
      </c>
      <c r="AS26" s="10" t="s">
        <v>195</v>
      </c>
      <c r="AT26" s="10" t="s">
        <v>195</v>
      </c>
      <c r="AU26" s="10">
        <v>0</v>
      </c>
      <c r="AV26" s="10" t="s">
        <v>195</v>
      </c>
      <c r="AW26" s="39" t="s">
        <v>195</v>
      </c>
      <c r="AX26" s="40">
        <v>0</v>
      </c>
      <c r="AY26" s="40" t="s">
        <v>195</v>
      </c>
      <c r="AZ26" s="40" t="s">
        <v>195</v>
      </c>
      <c r="BA26" s="40" t="s">
        <v>195</v>
      </c>
      <c r="BB26" s="40" t="s">
        <v>195</v>
      </c>
      <c r="BC26" s="10">
        <v>0</v>
      </c>
      <c r="BD26" s="10">
        <v>0</v>
      </c>
      <c r="BE26" s="10">
        <v>0</v>
      </c>
      <c r="BF26" s="10">
        <v>0</v>
      </c>
      <c r="BG26" s="10">
        <v>0</v>
      </c>
      <c r="BH26" s="10">
        <v>0</v>
      </c>
    </row>
    <row r="27" spans="1:60" x14ac:dyDescent="0.3">
      <c r="A27" s="56" t="s">
        <v>162</v>
      </c>
      <c r="B27" s="57" t="s">
        <v>24</v>
      </c>
      <c r="C27" s="39" t="s">
        <v>195</v>
      </c>
      <c r="D27" s="65">
        <v>11.65</v>
      </c>
      <c r="E27" s="39" t="s">
        <v>195</v>
      </c>
      <c r="F27" s="65">
        <v>11.65</v>
      </c>
      <c r="G27" s="65">
        <v>0</v>
      </c>
      <c r="H27" s="65">
        <v>4.16</v>
      </c>
      <c r="I27" s="10">
        <v>4139.17</v>
      </c>
      <c r="J27" s="10">
        <v>0.47476759628154053</v>
      </c>
      <c r="K27" s="10">
        <v>8.6321381142098266E-3</v>
      </c>
      <c r="L27" s="10">
        <v>0</v>
      </c>
      <c r="M27" s="39" t="s">
        <v>195</v>
      </c>
      <c r="N27" s="39">
        <v>7.79</v>
      </c>
      <c r="O27" s="39" t="s">
        <v>195</v>
      </c>
      <c r="P27" s="39" t="s">
        <v>195</v>
      </c>
      <c r="Q27" s="39" t="s">
        <v>195</v>
      </c>
      <c r="R27" s="39" t="s">
        <v>195</v>
      </c>
      <c r="S27" s="39" t="s">
        <v>195</v>
      </c>
      <c r="T27" s="39">
        <v>0</v>
      </c>
      <c r="U27" s="39">
        <v>0</v>
      </c>
      <c r="V27" s="10">
        <v>0</v>
      </c>
      <c r="W27" s="39">
        <v>0</v>
      </c>
      <c r="X27" s="39">
        <v>0</v>
      </c>
      <c r="Y27" s="10">
        <v>0</v>
      </c>
      <c r="Z27" s="10">
        <v>0</v>
      </c>
      <c r="AA27" s="10">
        <v>0</v>
      </c>
      <c r="AB27" s="39" t="s">
        <v>195</v>
      </c>
      <c r="AC27" s="39" t="s">
        <v>195</v>
      </c>
      <c r="AD27" s="39" t="s">
        <v>195</v>
      </c>
      <c r="AE27" s="10">
        <v>2</v>
      </c>
      <c r="AF27" s="10">
        <v>3</v>
      </c>
      <c r="AG27" s="10">
        <v>0</v>
      </c>
      <c r="AH27" s="10" t="s">
        <v>195</v>
      </c>
      <c r="AI27" s="10" t="s">
        <v>195</v>
      </c>
      <c r="AJ27" s="10" t="s">
        <v>195</v>
      </c>
      <c r="AK27" s="10" t="s">
        <v>195</v>
      </c>
      <c r="AL27" s="10" t="s">
        <v>195</v>
      </c>
      <c r="AM27" s="10" t="s">
        <v>195</v>
      </c>
      <c r="AN27" s="10">
        <v>0</v>
      </c>
      <c r="AO27" s="10">
        <v>0</v>
      </c>
      <c r="AP27" s="10">
        <v>0</v>
      </c>
      <c r="AQ27" s="10" t="s">
        <v>195</v>
      </c>
      <c r="AR27" s="10" t="s">
        <v>195</v>
      </c>
      <c r="AS27" s="10" t="s">
        <v>195</v>
      </c>
      <c r="AT27" s="10" t="s">
        <v>195</v>
      </c>
      <c r="AU27" s="10">
        <v>11.65</v>
      </c>
      <c r="AV27" s="10" t="s">
        <v>195</v>
      </c>
      <c r="AW27" s="39" t="s">
        <v>195</v>
      </c>
      <c r="AX27" s="40">
        <v>0</v>
      </c>
      <c r="AY27" s="40" t="s">
        <v>195</v>
      </c>
      <c r="AZ27" s="40" t="s">
        <v>195</v>
      </c>
      <c r="BA27" s="40" t="s">
        <v>195</v>
      </c>
      <c r="BB27" s="40" t="s">
        <v>195</v>
      </c>
      <c r="BC27" s="10">
        <v>0</v>
      </c>
      <c r="BD27" s="10">
        <v>0</v>
      </c>
      <c r="BE27" s="10">
        <v>0</v>
      </c>
      <c r="BF27" s="10">
        <v>0</v>
      </c>
      <c r="BG27" s="10">
        <v>0</v>
      </c>
      <c r="BH27" s="10">
        <v>0</v>
      </c>
    </row>
    <row r="28" spans="1:60" ht="15" thickBot="1" x14ac:dyDescent="0.35">
      <c r="A28" s="56" t="s">
        <v>160</v>
      </c>
      <c r="B28" s="57" t="s">
        <v>25</v>
      </c>
      <c r="C28" s="39" t="s">
        <v>195</v>
      </c>
      <c r="D28" s="65">
        <v>11.17</v>
      </c>
      <c r="E28" s="39" t="s">
        <v>195</v>
      </c>
      <c r="F28" s="65">
        <v>11.17</v>
      </c>
      <c r="G28" s="65">
        <v>0</v>
      </c>
      <c r="H28" s="65">
        <v>4.16</v>
      </c>
      <c r="I28" s="10">
        <v>4721.41</v>
      </c>
      <c r="J28" s="10">
        <v>0</v>
      </c>
      <c r="K28" s="10">
        <v>0</v>
      </c>
      <c r="L28" s="10">
        <v>0</v>
      </c>
      <c r="M28" s="39" t="s">
        <v>195</v>
      </c>
      <c r="N28" s="39">
        <v>10.67</v>
      </c>
      <c r="O28" s="39" t="s">
        <v>195</v>
      </c>
      <c r="P28" s="39" t="s">
        <v>195</v>
      </c>
      <c r="Q28" s="39" t="s">
        <v>195</v>
      </c>
      <c r="R28" s="39" t="s">
        <v>195</v>
      </c>
      <c r="S28" s="39" t="s">
        <v>195</v>
      </c>
      <c r="T28" s="39">
        <v>0</v>
      </c>
      <c r="U28" s="39">
        <v>0</v>
      </c>
      <c r="V28" s="10">
        <v>0</v>
      </c>
      <c r="W28" s="39">
        <v>0</v>
      </c>
      <c r="X28" s="39">
        <v>0</v>
      </c>
      <c r="Y28" s="10">
        <v>0</v>
      </c>
      <c r="Z28" s="10">
        <v>0</v>
      </c>
      <c r="AA28" s="10">
        <v>0</v>
      </c>
      <c r="AB28" s="39" t="s">
        <v>195</v>
      </c>
      <c r="AC28" s="39" t="s">
        <v>195</v>
      </c>
      <c r="AD28" s="39" t="s">
        <v>195</v>
      </c>
      <c r="AE28" s="10">
        <v>4</v>
      </c>
      <c r="AF28" s="10">
        <v>2</v>
      </c>
      <c r="AG28" s="10">
        <v>0</v>
      </c>
      <c r="AH28" s="10" t="s">
        <v>195</v>
      </c>
      <c r="AI28" s="10" t="s">
        <v>195</v>
      </c>
      <c r="AJ28" s="10" t="s">
        <v>195</v>
      </c>
      <c r="AK28" s="10" t="s">
        <v>195</v>
      </c>
      <c r="AL28" s="10" t="s">
        <v>195</v>
      </c>
      <c r="AM28" s="10" t="s">
        <v>195</v>
      </c>
      <c r="AN28" s="10">
        <v>0</v>
      </c>
      <c r="AO28" s="10">
        <v>0</v>
      </c>
      <c r="AP28" s="10">
        <v>0</v>
      </c>
      <c r="AQ28" s="10" t="s">
        <v>195</v>
      </c>
      <c r="AR28" s="10" t="s">
        <v>195</v>
      </c>
      <c r="AS28" s="10" t="s">
        <v>195</v>
      </c>
      <c r="AT28" s="10" t="s">
        <v>195</v>
      </c>
      <c r="AU28" s="10">
        <v>11.17</v>
      </c>
      <c r="AV28" s="10" t="s">
        <v>195</v>
      </c>
      <c r="AW28" s="83" t="s">
        <v>195</v>
      </c>
      <c r="AX28" s="84">
        <v>0</v>
      </c>
      <c r="AY28" s="84" t="s">
        <v>195</v>
      </c>
      <c r="AZ28" s="40" t="s">
        <v>195</v>
      </c>
      <c r="BA28" s="40" t="s">
        <v>195</v>
      </c>
      <c r="BB28" s="40" t="s">
        <v>195</v>
      </c>
      <c r="BC28" s="10">
        <v>0</v>
      </c>
      <c r="BD28" s="10">
        <v>0</v>
      </c>
      <c r="BE28" s="10">
        <v>0</v>
      </c>
      <c r="BF28" s="10">
        <v>0</v>
      </c>
      <c r="BG28" s="10">
        <v>0</v>
      </c>
      <c r="BH28" s="10">
        <v>0</v>
      </c>
    </row>
    <row r="29" spans="1:60" ht="26.4" customHeight="1" thickBot="1" x14ac:dyDescent="0.35">
      <c r="D29" s="38"/>
      <c r="E29" s="38"/>
      <c r="F29" s="38"/>
      <c r="G29" s="38"/>
      <c r="H29" s="38"/>
      <c r="I29" s="38"/>
      <c r="AW29" s="93" t="s">
        <v>222</v>
      </c>
      <c r="AX29" s="94"/>
      <c r="AY29" s="95"/>
    </row>
  </sheetData>
  <mergeCells count="2">
    <mergeCell ref="B1:K1"/>
    <mergeCell ref="AW29:AY29"/>
  </mergeCells>
  <conditionalFormatting sqref="I12:I28">
    <cfRule type="colorScale" priority="6">
      <colorScale>
        <cfvo type="min"/>
        <cfvo type="max"/>
        <color rgb="FFFCFCFF"/>
        <color rgb="FFF8696B"/>
      </colorScale>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9"/>
  <sheetViews>
    <sheetView topLeftCell="J13" zoomScaleNormal="100" workbookViewId="0">
      <selection activeCell="T4" sqref="T4:T29"/>
    </sheetView>
  </sheetViews>
  <sheetFormatPr defaultRowHeight="14.4" x14ac:dyDescent="0.3"/>
  <cols>
    <col min="13" max="13" width="9.88671875" customWidth="1"/>
  </cols>
  <sheetData>
    <row r="1" spans="1:26" x14ac:dyDescent="0.3">
      <c r="E1" s="96" t="s">
        <v>115</v>
      </c>
      <c r="F1" s="96"/>
      <c r="G1" s="96"/>
      <c r="H1" s="96"/>
      <c r="I1" s="96"/>
      <c r="J1" s="96"/>
      <c r="K1" s="96"/>
      <c r="L1" s="96"/>
      <c r="M1" s="96"/>
      <c r="N1" s="96"/>
      <c r="O1" s="96"/>
      <c r="P1" s="96"/>
      <c r="Q1" s="96"/>
      <c r="R1" s="96"/>
      <c r="S1" s="96"/>
      <c r="T1" s="96"/>
      <c r="U1" s="96"/>
      <c r="V1" s="96"/>
      <c r="W1" s="96"/>
      <c r="X1" s="96"/>
      <c r="Y1" s="96"/>
      <c r="Z1" s="96"/>
    </row>
    <row r="2" spans="1:26" ht="46.2" customHeight="1" thickBot="1" x14ac:dyDescent="0.35">
      <c r="A2" s="97" t="s">
        <v>219</v>
      </c>
      <c r="B2" s="97"/>
      <c r="C2" s="97"/>
      <c r="D2" s="97"/>
      <c r="E2" s="4" t="s">
        <v>116</v>
      </c>
      <c r="F2" s="4"/>
      <c r="G2" s="4"/>
      <c r="H2" s="4"/>
      <c r="I2" s="4"/>
      <c r="J2" s="4" t="s">
        <v>117</v>
      </c>
      <c r="K2" s="4" t="s">
        <v>117</v>
      </c>
      <c r="L2" s="4" t="s">
        <v>117</v>
      </c>
      <c r="M2" s="4" t="s">
        <v>117</v>
      </c>
      <c r="N2" s="4"/>
      <c r="O2" s="4" t="s">
        <v>117</v>
      </c>
      <c r="P2" s="4"/>
      <c r="Q2" s="4"/>
      <c r="R2" s="4"/>
      <c r="S2" s="4" t="s">
        <v>117</v>
      </c>
      <c r="T2" s="4"/>
      <c r="U2" s="4"/>
      <c r="V2" s="4" t="s">
        <v>117</v>
      </c>
      <c r="W2" s="4" t="s">
        <v>117</v>
      </c>
      <c r="X2" s="4" t="s">
        <v>117</v>
      </c>
      <c r="Y2" s="4" t="s">
        <v>117</v>
      </c>
      <c r="Z2" s="4" t="s">
        <v>117</v>
      </c>
    </row>
    <row r="3" spans="1:26" ht="100.8" x14ac:dyDescent="0.3">
      <c r="A3" s="72" t="s">
        <v>218</v>
      </c>
      <c r="B3" s="73" t="s">
        <v>217</v>
      </c>
      <c r="C3" s="73" t="s">
        <v>216</v>
      </c>
      <c r="D3" s="74" t="s">
        <v>215</v>
      </c>
      <c r="E3" s="71" t="s">
        <v>118</v>
      </c>
      <c r="F3" s="5" t="s">
        <v>119</v>
      </c>
      <c r="G3" s="5" t="s">
        <v>120</v>
      </c>
      <c r="H3" s="5" t="s">
        <v>121</v>
      </c>
      <c r="I3" s="5" t="s">
        <v>122</v>
      </c>
      <c r="J3" s="5" t="s">
        <v>123</v>
      </c>
      <c r="K3" s="5" t="s">
        <v>124</v>
      </c>
      <c r="L3" s="5" t="s">
        <v>125</v>
      </c>
      <c r="M3" s="5" t="s">
        <v>126</v>
      </c>
      <c r="N3" s="5" t="s">
        <v>127</v>
      </c>
      <c r="O3" s="5" t="s">
        <v>128</v>
      </c>
      <c r="P3" s="5" t="s">
        <v>129</v>
      </c>
      <c r="Q3" s="5" t="s">
        <v>130</v>
      </c>
      <c r="R3" s="5" t="s">
        <v>131</v>
      </c>
      <c r="S3" s="5" t="s">
        <v>132</v>
      </c>
      <c r="T3" s="5" t="s">
        <v>133</v>
      </c>
      <c r="U3" s="5" t="s">
        <v>134</v>
      </c>
      <c r="V3" s="5" t="s">
        <v>135</v>
      </c>
      <c r="W3" s="5" t="s">
        <v>136</v>
      </c>
      <c r="X3" s="5" t="s">
        <v>137</v>
      </c>
      <c r="Y3" s="5" t="s">
        <v>138</v>
      </c>
      <c r="Z3" s="5" t="s">
        <v>139</v>
      </c>
    </row>
    <row r="4" spans="1:26" x14ac:dyDescent="0.3">
      <c r="A4" s="75" t="s">
        <v>195</v>
      </c>
      <c r="B4" s="63">
        <f>D4</f>
        <v>9.44</v>
      </c>
      <c r="C4" s="64">
        <f>S4+T4</f>
        <v>8.94</v>
      </c>
      <c r="D4" s="76">
        <f>S4+T4+U4</f>
        <v>9.44</v>
      </c>
      <c r="E4" s="61" t="s">
        <v>145</v>
      </c>
      <c r="F4" s="6" t="s">
        <v>141</v>
      </c>
      <c r="G4" s="7">
        <f>IF(J4=34.5,500*S4,50*S4) + IF(K4=3,10000*S4,50*S4) + 200*S4 + VLOOKUP(L4,[1]List!$B$3:$C$5,2,0)*S4 + VLOOKUP(M4,[1]List!$E$3:$F$5,2,0)*S4 + W4*2 + V4*4 + X4*1000 + Y4*100 +VLOOKUP(Z4,[1]List!$H$3:$I$13,2,0) - AA4*O4*5 - IF(AG4="NA",0,AG4*100) - IF(AI4="NA",0,S4*2) - IF(AK4="X",S4*2,0) - IF(AL4="X",S4*2,0) - IF(AM4="X",S4*2,0) - IF(AN4="X",O4*2,0) - IF(AO4="X",S4*2,0) - IF(AP4="X",S4*2,0) - IF(AQ4="X",S4*2,0)</f>
        <v>9062.2800000000007</v>
      </c>
      <c r="H4" s="8">
        <f t="shared" ref="H4:H29" si="0">G4/$G$30</f>
        <v>6.5594844413213907E-2</v>
      </c>
      <c r="I4" s="7">
        <f t="shared" ref="I4:I29" si="1">RANK(G4,$G$4:$G$29)</f>
        <v>6</v>
      </c>
      <c r="J4" s="9">
        <v>34.5</v>
      </c>
      <c r="K4" s="9">
        <v>2</v>
      </c>
      <c r="L4" s="9" t="s">
        <v>142</v>
      </c>
      <c r="M4" s="9" t="s">
        <v>142</v>
      </c>
      <c r="N4" s="10">
        <v>11305</v>
      </c>
      <c r="O4" s="11">
        <v>256</v>
      </c>
      <c r="P4" s="11">
        <v>0</v>
      </c>
      <c r="Q4" s="11">
        <v>0</v>
      </c>
      <c r="R4" s="11">
        <v>0</v>
      </c>
      <c r="S4" s="12">
        <v>8.61</v>
      </c>
      <c r="T4" s="11">
        <v>0.33</v>
      </c>
      <c r="U4" s="11">
        <v>0.5</v>
      </c>
      <c r="V4" s="11">
        <v>0</v>
      </c>
      <c r="W4" s="11">
        <v>0</v>
      </c>
      <c r="X4" s="11">
        <v>0</v>
      </c>
      <c r="Y4" s="11">
        <v>0</v>
      </c>
      <c r="Z4" s="11">
        <v>2</v>
      </c>
    </row>
    <row r="5" spans="1:26" x14ac:dyDescent="0.3">
      <c r="A5" s="75" t="s">
        <v>195</v>
      </c>
      <c r="B5" s="63">
        <f t="shared" ref="B5:B29" si="2">D5</f>
        <v>19.48</v>
      </c>
      <c r="C5" s="64">
        <f t="shared" ref="C5:C29" si="3">S5+T5</f>
        <v>17.68</v>
      </c>
      <c r="D5" s="76">
        <f t="shared" ref="D5:D29" si="4">S5+T5+U5</f>
        <v>19.48</v>
      </c>
      <c r="E5" s="62" t="s">
        <v>146</v>
      </c>
      <c r="F5" s="13" t="s">
        <v>147</v>
      </c>
      <c r="G5" s="7">
        <f>IF(J5=34.5,500*S5,50*S5) + IF(K5=3,10000*S5,50*S5) + 200*S5 + VLOOKUP(L5,[1]List!$B$3:$C$5,2,0)*S5 + VLOOKUP(M5,[1]List!$E$3:$F$5,2,0)*S5 + W5*2 + V5*4 + X5*1000 + Y5*100 +VLOOKUP(Z5,[1]List!$H$3:$I$13,2,0) - AA5*O5*5 - IF(AG5="NA",0,AG5*100) - IF(AI5="NA",0,S5*2) - IF(AK5="X",S5*2,0) - IF(AL5="X",S5*2,0) - IF(AM5="X",S5*2,0) - IF(AN5="X",O5*2,0) - IF(AO5="X",S5*2,0) - IF(AP5="X",S5*2,0) - IF(AQ5="X",S5*2,0)</f>
        <v>9808.64</v>
      </c>
      <c r="H5" s="8">
        <f t="shared" si="0"/>
        <v>7.0997167898721555E-2</v>
      </c>
      <c r="I5" s="7">
        <f t="shared" si="1"/>
        <v>4</v>
      </c>
      <c r="J5" s="14">
        <v>4.16</v>
      </c>
      <c r="K5" s="14">
        <v>2</v>
      </c>
      <c r="L5" s="9" t="s">
        <v>142</v>
      </c>
      <c r="M5" s="9" t="s">
        <v>142</v>
      </c>
      <c r="N5" s="11">
        <v>2046</v>
      </c>
      <c r="O5" s="11">
        <v>1007</v>
      </c>
      <c r="P5" s="11">
        <v>0</v>
      </c>
      <c r="Q5" s="11">
        <v>0</v>
      </c>
      <c r="R5" s="11">
        <v>0</v>
      </c>
      <c r="S5" s="11">
        <v>17.68</v>
      </c>
      <c r="T5" s="11">
        <v>0</v>
      </c>
      <c r="U5" s="11">
        <v>1.8</v>
      </c>
      <c r="V5" s="12">
        <v>86</v>
      </c>
      <c r="W5" s="11">
        <v>30</v>
      </c>
      <c r="X5" s="11">
        <v>0</v>
      </c>
      <c r="Y5" s="11">
        <v>0</v>
      </c>
      <c r="Z5" s="11">
        <v>5</v>
      </c>
    </row>
    <row r="6" spans="1:26" x14ac:dyDescent="0.3">
      <c r="A6" s="75" t="s">
        <v>195</v>
      </c>
      <c r="B6" s="63">
        <f t="shared" si="2"/>
        <v>10.610000000000001</v>
      </c>
      <c r="C6" s="64">
        <f t="shared" si="3"/>
        <v>6.9300000000000006</v>
      </c>
      <c r="D6" s="76">
        <f t="shared" si="4"/>
        <v>10.610000000000001</v>
      </c>
      <c r="E6" s="61" t="s">
        <v>173</v>
      </c>
      <c r="F6" s="6" t="s">
        <v>174</v>
      </c>
      <c r="G6" s="7">
        <f>IF(J6=34.5,500*S6,50*S6) + IF(K6=3,10000*S6,50*S6) + 200*S6 + VLOOKUP(L6,[1]List!$B$3:$C$5,2,0)*S6 + VLOOKUP(M6,[1]List!$E$3:$F$5,2,0)*S6 + W6*2 + V6*4 + X6*1000 + Y6*100 +VLOOKUP(Z6,[1]List!$H$3:$I$13,2,0) - AA6*O6*5 - IF(AG6="NA",0,AG6*100) - IF(AI6="NA",0,S6*2) - IF(AK6="X",S6*2,0) - IF(AL6="X",S6*2,0) - IF(AM6="X",S6*2,0) - IF(AN6="X",O6*2,0) - IF(AO6="X",S6*2,0) - IF(AP6="X",S6*2,0) - IF(AQ6="X",S6*2,0)</f>
        <v>2685.52</v>
      </c>
      <c r="H6" s="8">
        <f t="shared" si="0"/>
        <v>1.9438404746771696E-2</v>
      </c>
      <c r="I6" s="7">
        <f t="shared" si="1"/>
        <v>16</v>
      </c>
      <c r="J6" s="9">
        <v>4.16</v>
      </c>
      <c r="K6" s="9">
        <v>2</v>
      </c>
      <c r="L6" s="9" t="s">
        <v>155</v>
      </c>
      <c r="M6" s="9" t="s">
        <v>155</v>
      </c>
      <c r="N6" s="10">
        <v>1188</v>
      </c>
      <c r="O6" s="11">
        <v>343</v>
      </c>
      <c r="P6" s="11">
        <v>9</v>
      </c>
      <c r="Q6" s="11">
        <v>0</v>
      </c>
      <c r="R6" s="11">
        <v>0</v>
      </c>
      <c r="S6" s="11">
        <v>6.74</v>
      </c>
      <c r="T6" s="11">
        <v>0.19</v>
      </c>
      <c r="U6" s="11">
        <v>3.68</v>
      </c>
      <c r="V6" s="11">
        <v>45</v>
      </c>
      <c r="W6" s="11">
        <v>80</v>
      </c>
      <c r="X6" s="11">
        <v>0</v>
      </c>
      <c r="Y6" s="11">
        <v>0</v>
      </c>
      <c r="Z6" s="11" t="s">
        <v>143</v>
      </c>
    </row>
    <row r="7" spans="1:26" x14ac:dyDescent="0.3">
      <c r="A7" s="75" t="s">
        <v>195</v>
      </c>
      <c r="B7" s="63">
        <f t="shared" si="2"/>
        <v>10.45</v>
      </c>
      <c r="C7" s="64">
        <f t="shared" si="3"/>
        <v>10.18</v>
      </c>
      <c r="D7" s="76">
        <f t="shared" si="4"/>
        <v>10.45</v>
      </c>
      <c r="E7" s="61" t="s">
        <v>156</v>
      </c>
      <c r="F7" s="6" t="s">
        <v>157</v>
      </c>
      <c r="G7" s="7">
        <f>IF(J7=34.5,500*S7,50*S7) + IF(K7=3,10000*S7,50*S7) + 200*S7 + VLOOKUP(L7,[1]List!$B$3:$C$5,2,0)*S7 + VLOOKUP(M7,[1]List!$E$3:$F$5,2,0)*S7 + W7*2 + V7*4 + X7*1000 + Y7*100 +VLOOKUP(Z7,[1]List!$H$3:$I$13,2,0) - AA7*O7*5 - IF(AG7="NA",0,AG7*100) - IF(AI7="NA",0,S7*2) - IF(AK7="X",S7*2,0) - IF(AL7="X",S7*2,0) - IF(AM7="X",S7*2,0) - IF(AN7="X",O7*2,0) - IF(AO7="X",S7*2,0) - IF(AP7="X",S7*2,0) - IF(AQ7="X",S7*2,0)</f>
        <v>5058.1400000000003</v>
      </c>
      <c r="H7" s="8">
        <f t="shared" si="0"/>
        <v>3.6611968105184765E-2</v>
      </c>
      <c r="I7" s="7">
        <f t="shared" si="1"/>
        <v>9</v>
      </c>
      <c r="J7" s="9">
        <v>4.16</v>
      </c>
      <c r="K7" s="9">
        <v>2</v>
      </c>
      <c r="L7" s="9" t="s">
        <v>142</v>
      </c>
      <c r="M7" s="9" t="s">
        <v>155</v>
      </c>
      <c r="N7" s="10">
        <v>1984</v>
      </c>
      <c r="O7" s="11">
        <v>508</v>
      </c>
      <c r="P7" s="11">
        <v>0</v>
      </c>
      <c r="Q7" s="11">
        <v>0</v>
      </c>
      <c r="R7" s="11">
        <v>0</v>
      </c>
      <c r="S7" s="11">
        <v>10.18</v>
      </c>
      <c r="T7" s="11">
        <v>0</v>
      </c>
      <c r="U7" s="11">
        <v>0.27</v>
      </c>
      <c r="V7" s="11">
        <v>88</v>
      </c>
      <c r="W7" s="11">
        <v>0</v>
      </c>
      <c r="X7" s="11">
        <v>0</v>
      </c>
      <c r="Y7" s="11">
        <v>2</v>
      </c>
      <c r="Z7" s="11">
        <v>9</v>
      </c>
    </row>
    <row r="8" spans="1:26" x14ac:dyDescent="0.3">
      <c r="A8" s="75" t="s">
        <v>195</v>
      </c>
      <c r="B8" s="63">
        <f t="shared" si="2"/>
        <v>4.12</v>
      </c>
      <c r="C8" s="64">
        <f t="shared" si="3"/>
        <v>3.18</v>
      </c>
      <c r="D8" s="76">
        <f t="shared" si="4"/>
        <v>4.12</v>
      </c>
      <c r="E8" s="61" t="s">
        <v>175</v>
      </c>
      <c r="F8" s="6" t="s">
        <v>174</v>
      </c>
      <c r="G8" s="7">
        <f>IF(J8=34.5,500*S8,50*S8) + IF(K8=3,10000*S8,50*S8) + 200*S8 + VLOOKUP(L8,[1]List!$B$3:$C$5,2,0)*S8 + VLOOKUP(M8,[1]List!$E$3:$F$5,2,0)*S8 + W8*2 + V8*4 + X8*1000 + Y8*100 +VLOOKUP(Z8,[1]List!$H$3:$I$13,2,0) - AA8*O8*5 - IF(AG8="NA",0,AG8*100) - IF(AI8="NA",0,S8*2) - IF(AK8="X",S8*2,0) - IF(AL8="X",S8*2,0) - IF(AM8="X",S8*2,0) - IF(AN8="X",O8*2,0) - IF(AO8="X",S8*2,0) - IF(AP8="X",S8*2,0) - IF(AQ8="X",S8*2,0)</f>
        <v>1276.6400000000001</v>
      </c>
      <c r="H8" s="8">
        <f t="shared" si="0"/>
        <v>9.240610770323298E-3</v>
      </c>
      <c r="I8" s="7">
        <f t="shared" si="1"/>
        <v>20</v>
      </c>
      <c r="J8" s="9">
        <v>4.16</v>
      </c>
      <c r="K8" s="9">
        <v>2</v>
      </c>
      <c r="L8" s="9" t="s">
        <v>155</v>
      </c>
      <c r="M8" s="9" t="s">
        <v>155</v>
      </c>
      <c r="N8" s="10">
        <v>605</v>
      </c>
      <c r="O8" s="11">
        <v>180</v>
      </c>
      <c r="P8" s="11">
        <v>0</v>
      </c>
      <c r="Q8" s="11">
        <v>0</v>
      </c>
      <c r="R8" s="11">
        <v>0</v>
      </c>
      <c r="S8" s="11">
        <v>3.18</v>
      </c>
      <c r="T8" s="11">
        <v>0</v>
      </c>
      <c r="U8" s="11">
        <v>0.94</v>
      </c>
      <c r="V8" s="11">
        <v>10</v>
      </c>
      <c r="W8" s="11">
        <v>15</v>
      </c>
      <c r="X8" s="11">
        <v>0</v>
      </c>
      <c r="Y8" s="11">
        <v>0</v>
      </c>
      <c r="Z8" s="11">
        <v>10</v>
      </c>
    </row>
    <row r="9" spans="1:26" x14ac:dyDescent="0.3">
      <c r="A9" s="75" t="s">
        <v>195</v>
      </c>
      <c r="B9" s="63">
        <f t="shared" si="2"/>
        <v>8.91</v>
      </c>
      <c r="C9" s="64">
        <f t="shared" si="3"/>
        <v>7.38</v>
      </c>
      <c r="D9" s="76">
        <f t="shared" si="4"/>
        <v>8.91</v>
      </c>
      <c r="E9" s="61" t="s">
        <v>167</v>
      </c>
      <c r="F9" s="6" t="s">
        <v>166</v>
      </c>
      <c r="G9" s="7">
        <f>IF(J9=34.5,500*S9,50*S9) + IF(K9=3,10000*S9,50*S9) + 200*S9 + VLOOKUP(L9,[1]List!$B$3:$C$5,2,0)*S9 + VLOOKUP(M9,[1]List!$E$3:$F$5,2,0)*S9 + W9*2 + V9*4 + X9*1000 + Y9*100 +VLOOKUP(Z9,[1]List!$H$3:$I$13,2,0) - AA9*O9*5 - IF(AG9="NA",0,AG9*100) - IF(AI9="NA",0,S9*2) - IF(AK9="X",S9*2,0) - IF(AL9="X",S9*2,0) - IF(AM9="X",S9*2,0) - IF(AN9="X",O9*2,0) - IF(AO9="X",S9*2,0) - IF(AP9="X",S9*2,0) - IF(AQ9="X",S9*2,0)</f>
        <v>2840.24</v>
      </c>
      <c r="H9" s="8">
        <f t="shared" si="0"/>
        <v>2.0558303307356057E-2</v>
      </c>
      <c r="I9" s="7">
        <f t="shared" si="1"/>
        <v>15</v>
      </c>
      <c r="J9" s="9">
        <v>4.16</v>
      </c>
      <c r="K9" s="9">
        <v>2</v>
      </c>
      <c r="L9" s="9" t="s">
        <v>155</v>
      </c>
      <c r="M9" s="9" t="s">
        <v>155</v>
      </c>
      <c r="N9" s="10">
        <v>959</v>
      </c>
      <c r="O9" s="11">
        <v>323</v>
      </c>
      <c r="P9" s="11">
        <v>0</v>
      </c>
      <c r="Q9" s="11">
        <v>0</v>
      </c>
      <c r="R9" s="11">
        <v>0</v>
      </c>
      <c r="S9" s="11">
        <v>7.38</v>
      </c>
      <c r="T9" s="11">
        <v>0</v>
      </c>
      <c r="U9" s="11">
        <v>1.53</v>
      </c>
      <c r="V9" s="11">
        <v>16</v>
      </c>
      <c r="W9" s="11">
        <v>104</v>
      </c>
      <c r="X9" s="11">
        <v>0</v>
      </c>
      <c r="Y9" s="11">
        <v>0</v>
      </c>
      <c r="Z9" s="11" t="s">
        <v>143</v>
      </c>
    </row>
    <row r="10" spans="1:26" x14ac:dyDescent="0.3">
      <c r="A10" s="75" t="s">
        <v>195</v>
      </c>
      <c r="B10" s="63">
        <f t="shared" si="2"/>
        <v>29.24</v>
      </c>
      <c r="C10" s="64">
        <f t="shared" si="3"/>
        <v>21.83</v>
      </c>
      <c r="D10" s="76">
        <f t="shared" si="4"/>
        <v>29.24</v>
      </c>
      <c r="E10" s="61" t="s">
        <v>150</v>
      </c>
      <c r="F10" s="6" t="s">
        <v>151</v>
      </c>
      <c r="G10" s="7">
        <f>IF(J10=34.5,500*S10,50*S10) + IF(K10=3,10000*S10,50*S10) + 200*S10 + VLOOKUP(L10,[1]List!$B$3:$C$5,2,0)*S10 + VLOOKUP(M10,[1]List!$E$3:$F$5,2,0)*S10 + W10*2 + V10*4 + X10*1000 + Y10*100 +VLOOKUP(Z10,[1]List!$H$3:$I$13,2,0) - AA10*O10*5 - IF(AG10="NA",0,AG10*100) - IF(AI10="NA",0,S10*2) - IF(AK10="X",S10*2,0) - IF(AL10="X",S10*2,0) - IF(AM10="X",S10*2,0) - IF(AN10="X",O10*2,0) - IF(AO10="X",S10*2,0) - IF(AP10="X",S10*2,0) - IF(AQ10="X",S10*2,0)</f>
        <v>10899.34</v>
      </c>
      <c r="H10" s="8">
        <f t="shared" si="0"/>
        <v>7.8891902645550446E-2</v>
      </c>
      <c r="I10" s="7">
        <f t="shared" si="1"/>
        <v>3</v>
      </c>
      <c r="J10" s="9">
        <v>4.16</v>
      </c>
      <c r="K10" s="9">
        <v>2</v>
      </c>
      <c r="L10" s="9" t="s">
        <v>142</v>
      </c>
      <c r="M10" s="9" t="s">
        <v>142</v>
      </c>
      <c r="N10" s="10">
        <v>2533</v>
      </c>
      <c r="O10" s="11">
        <v>1058</v>
      </c>
      <c r="P10" s="11">
        <v>0</v>
      </c>
      <c r="Q10" s="11">
        <v>0</v>
      </c>
      <c r="R10" s="11">
        <v>0</v>
      </c>
      <c r="S10" s="11">
        <v>21.83</v>
      </c>
      <c r="T10" s="11">
        <v>0</v>
      </c>
      <c r="U10" s="11">
        <v>7.41</v>
      </c>
      <c r="V10" s="12">
        <v>7</v>
      </c>
      <c r="W10" s="11">
        <v>0</v>
      </c>
      <c r="X10" s="11">
        <v>0</v>
      </c>
      <c r="Y10" s="11">
        <v>0</v>
      </c>
      <c r="Z10" s="11" t="s">
        <v>143</v>
      </c>
    </row>
    <row r="11" spans="1:26" x14ac:dyDescent="0.3">
      <c r="A11" s="75" t="s">
        <v>195</v>
      </c>
      <c r="B11" s="63">
        <f t="shared" si="2"/>
        <v>0.84</v>
      </c>
      <c r="C11" s="64">
        <f t="shared" si="3"/>
        <v>0</v>
      </c>
      <c r="D11" s="76">
        <f t="shared" si="4"/>
        <v>0.84</v>
      </c>
      <c r="E11" s="61" t="s">
        <v>176</v>
      </c>
      <c r="F11" s="6" t="s">
        <v>170</v>
      </c>
      <c r="G11" s="7">
        <f>IF(J11=34.5,500*S11,50*S11) + IF(K11=3,10000*S11,50*S11) + 200*S11 + VLOOKUP(L11,[1]List!$B$3:$C$5,2,0)*S11 + VLOOKUP(M11,[1]List!$E$3:$F$5,2,0)*S11 + W11*2 + V11*4 + X11*1000 + Y11*100 +VLOOKUP(Z11,[1]List!$H$3:$I$13,2,0) - AA11*O11*5 - IF(AG11="NA",0,AG11*100) - IF(AI11="NA",0,S11*2) - IF(AK11="X",S11*2,0) - IF(AL11="X",S11*2,0) - IF(AM11="X",S11*2,0) - IF(AN11="X",O11*2,0) - IF(AO11="X",S11*2,0) - IF(AP11="X",S11*2,0) - IF(AQ11="X",S11*2,0)</f>
        <v>0</v>
      </c>
      <c r="H11" s="8">
        <f t="shared" si="0"/>
        <v>0</v>
      </c>
      <c r="I11" s="7">
        <f t="shared" si="1"/>
        <v>24</v>
      </c>
      <c r="J11" s="9">
        <v>4.16</v>
      </c>
      <c r="K11" s="9">
        <v>2</v>
      </c>
      <c r="L11" s="9" t="s">
        <v>154</v>
      </c>
      <c r="M11" s="9" t="s">
        <v>155</v>
      </c>
      <c r="N11" s="10">
        <v>35</v>
      </c>
      <c r="O11" s="11">
        <v>4</v>
      </c>
      <c r="P11" s="11">
        <v>0</v>
      </c>
      <c r="Q11" s="11">
        <v>0</v>
      </c>
      <c r="R11" s="11">
        <v>0</v>
      </c>
      <c r="S11" s="11">
        <v>0</v>
      </c>
      <c r="T11" s="11">
        <v>0</v>
      </c>
      <c r="U11" s="11">
        <v>0.84</v>
      </c>
      <c r="V11" s="11">
        <v>0</v>
      </c>
      <c r="W11" s="11">
        <v>0</v>
      </c>
      <c r="X11" s="11">
        <v>0</v>
      </c>
      <c r="Y11" s="11">
        <v>0</v>
      </c>
      <c r="Z11" s="11" t="s">
        <v>143</v>
      </c>
    </row>
    <row r="12" spans="1:26" x14ac:dyDescent="0.3">
      <c r="A12" s="75" t="s">
        <v>195</v>
      </c>
      <c r="B12" s="63">
        <f t="shared" si="2"/>
        <v>8.91</v>
      </c>
      <c r="C12" s="64">
        <f t="shared" si="3"/>
        <v>5.91</v>
      </c>
      <c r="D12" s="76">
        <f t="shared" si="4"/>
        <v>8.91</v>
      </c>
      <c r="E12" s="61" t="s">
        <v>169</v>
      </c>
      <c r="F12" s="6" t="s">
        <v>170</v>
      </c>
      <c r="G12" s="7">
        <f>IF(J12=34.5,500*S12,50*S12) + IF(K12=3,10000*S12,50*S12) + 200*S12 + VLOOKUP(L12,[1]List!$B$3:$C$5,2,0)*S12 + VLOOKUP(M12,[1]List!$E$3:$F$5,2,0)*S12 + W12*2 + V12*4 + X12*1000 + Y12*100 +VLOOKUP(Z12,[1]List!$H$3:$I$13,2,0) - AA12*O12*5 - IF(AG12="NA",0,AG12*100) - IF(AI12="NA",0,S12*2) - IF(AK12="X",S12*2,0) - IF(AL12="X",S12*2,0) - IF(AM12="X",S12*2,0) - IF(AN12="X",O12*2,0) - IF(AO12="X",S12*2,0) - IF(AP12="X",S12*2,0) - IF(AQ12="X",S12*2,0)</f>
        <v>2179.3200000000002</v>
      </c>
      <c r="H12" s="8">
        <f t="shared" si="0"/>
        <v>1.577441398043377E-2</v>
      </c>
      <c r="I12" s="7">
        <f t="shared" si="1"/>
        <v>19</v>
      </c>
      <c r="J12" s="9">
        <v>4.16</v>
      </c>
      <c r="K12" s="9">
        <v>2</v>
      </c>
      <c r="L12" s="9" t="s">
        <v>155</v>
      </c>
      <c r="M12" s="9" t="s">
        <v>155</v>
      </c>
      <c r="N12" s="10">
        <v>1055</v>
      </c>
      <c r="O12" s="11">
        <v>277</v>
      </c>
      <c r="P12" s="11">
        <v>0</v>
      </c>
      <c r="Q12" s="11">
        <v>0</v>
      </c>
      <c r="R12" s="11">
        <v>0</v>
      </c>
      <c r="S12" s="11">
        <v>5.09</v>
      </c>
      <c r="T12" s="11">
        <v>0.82</v>
      </c>
      <c r="U12" s="11">
        <v>3</v>
      </c>
      <c r="V12" s="11">
        <v>15</v>
      </c>
      <c r="W12" s="11">
        <v>124</v>
      </c>
      <c r="X12" s="11">
        <v>0</v>
      </c>
      <c r="Y12" s="11">
        <v>1</v>
      </c>
      <c r="Z12" s="11" t="s">
        <v>143</v>
      </c>
    </row>
    <row r="13" spans="1:26" x14ac:dyDescent="0.3">
      <c r="A13" s="75" t="s">
        <v>195</v>
      </c>
      <c r="B13" s="63">
        <f t="shared" si="2"/>
        <v>9.86</v>
      </c>
      <c r="C13" s="64">
        <f t="shared" si="3"/>
        <v>5.91</v>
      </c>
      <c r="D13" s="76">
        <f t="shared" si="4"/>
        <v>9.86</v>
      </c>
      <c r="E13" s="61" t="s">
        <v>165</v>
      </c>
      <c r="F13" s="6" t="s">
        <v>166</v>
      </c>
      <c r="G13" s="7">
        <f>IF(J13=34.5,500*S13,50*S13) + IF(K13=3,10000*S13,50*S13) + 200*S13 + VLOOKUP(L13,[1]List!$B$3:$C$5,2,0)*S13 + VLOOKUP(M13,[1]List!$E$3:$F$5,2,0)*S13 + W13*2 + V13*4 + X13*1000 + Y13*100 +VLOOKUP(Z13,[1]List!$H$3:$I$13,2,0) - AA13*O13*5 - IF(AG13="NA",0,AG13*100) - IF(AI13="NA",0,S13*2) - IF(AK13="X",S13*2,0) - IF(AL13="X",S13*2,0) - IF(AM13="X",S13*2,0) - IF(AN13="X",O13*2,0) - IF(AO13="X",S13*2,0) - IF(AP13="X",S13*2,0) - IF(AQ13="X",S13*2,0)</f>
        <v>2460.6799999999998</v>
      </c>
      <c r="H13" s="8">
        <f t="shared" si="0"/>
        <v>1.7810961673078649E-2</v>
      </c>
      <c r="I13" s="7">
        <f t="shared" si="1"/>
        <v>18</v>
      </c>
      <c r="J13" s="9">
        <v>4.16</v>
      </c>
      <c r="K13" s="9">
        <v>2</v>
      </c>
      <c r="L13" s="9" t="s">
        <v>155</v>
      </c>
      <c r="M13" s="9" t="s">
        <v>155</v>
      </c>
      <c r="N13" s="10">
        <v>1023</v>
      </c>
      <c r="O13" s="11">
        <v>348</v>
      </c>
      <c r="P13" s="11">
        <v>0</v>
      </c>
      <c r="Q13" s="11">
        <v>0</v>
      </c>
      <c r="R13" s="11">
        <v>0</v>
      </c>
      <c r="S13" s="11">
        <v>5.91</v>
      </c>
      <c r="T13" s="11">
        <v>0</v>
      </c>
      <c r="U13" s="11">
        <v>3.95</v>
      </c>
      <c r="V13" s="11">
        <v>63</v>
      </c>
      <c r="W13" s="11">
        <v>76</v>
      </c>
      <c r="X13" s="11">
        <v>0</v>
      </c>
      <c r="Y13" s="11">
        <v>0</v>
      </c>
      <c r="Z13" s="11" t="s">
        <v>143</v>
      </c>
    </row>
    <row r="14" spans="1:26" x14ac:dyDescent="0.3">
      <c r="A14" s="75" t="s">
        <v>195</v>
      </c>
      <c r="B14" s="63">
        <f t="shared" si="2"/>
        <v>0.03</v>
      </c>
      <c r="C14" s="64">
        <f t="shared" si="3"/>
        <v>0</v>
      </c>
      <c r="D14" s="76">
        <f t="shared" si="4"/>
        <v>0.03</v>
      </c>
      <c r="E14" s="61" t="s">
        <v>182</v>
      </c>
      <c r="F14" s="6" t="s">
        <v>183</v>
      </c>
      <c r="G14" s="7">
        <f>IF(J14=34.5,500*S14,50*S14) + IF(K14=3,10000*S14,50*S14) + 200*S14 + VLOOKUP(L14,[1]List!$B$3:$C$5,2,0)*S14 + VLOOKUP(M14,[1]List!$E$3:$F$5,2,0)*S14 + W14*2 + V14*4 + X14*1000 + Y14*100 +VLOOKUP(Z14,[1]List!$H$3:$I$13,2,0) - AA14*O14*5 - IF(AG14="NA",0,AG14*100) - IF(AI14="NA",0,S14*2) - IF(AK14="X",S14*2,0) - IF(AL14="X",S14*2,0) - IF(AM14="X",S14*2,0) - IF(AN14="X",O14*2,0) - IF(AO14="X",S14*2,0) - IF(AP14="X",S14*2,0) - IF(AQ14="X",S14*2,0)</f>
        <v>0</v>
      </c>
      <c r="H14" s="8">
        <f t="shared" si="0"/>
        <v>0</v>
      </c>
      <c r="I14" s="7">
        <f t="shared" si="1"/>
        <v>24</v>
      </c>
      <c r="J14" s="9">
        <v>4.16</v>
      </c>
      <c r="K14" s="9">
        <v>2</v>
      </c>
      <c r="L14" s="9" t="s">
        <v>154</v>
      </c>
      <c r="M14" s="9" t="s">
        <v>155</v>
      </c>
      <c r="N14" s="10">
        <v>1</v>
      </c>
      <c r="O14" s="11">
        <v>0</v>
      </c>
      <c r="P14" s="11">
        <v>0</v>
      </c>
      <c r="Q14" s="11">
        <v>0</v>
      </c>
      <c r="R14" s="11">
        <v>0</v>
      </c>
      <c r="S14" s="11">
        <v>0</v>
      </c>
      <c r="T14" s="11">
        <v>0</v>
      </c>
      <c r="U14" s="11">
        <v>0.03</v>
      </c>
      <c r="V14" s="11">
        <v>0</v>
      </c>
      <c r="W14" s="11">
        <v>0</v>
      </c>
      <c r="X14" s="11">
        <v>0</v>
      </c>
      <c r="Y14" s="11">
        <v>0</v>
      </c>
      <c r="Z14" s="11" t="s">
        <v>143</v>
      </c>
    </row>
    <row r="15" spans="1:26" x14ac:dyDescent="0.3">
      <c r="A15" s="75" t="s">
        <v>195</v>
      </c>
      <c r="B15" s="63">
        <f t="shared" si="2"/>
        <v>18.46</v>
      </c>
      <c r="C15" s="64">
        <f t="shared" si="3"/>
        <v>13.2</v>
      </c>
      <c r="D15" s="76">
        <f t="shared" si="4"/>
        <v>18.46</v>
      </c>
      <c r="E15" s="61" t="s">
        <v>158</v>
      </c>
      <c r="F15" s="6" t="s">
        <v>157</v>
      </c>
      <c r="G15" s="7">
        <f>IF(J15=34.5,500*S15,50*S15) + IF(K15=3,10000*S15,50*S15) + 200*S15 + VLOOKUP(L15,[1]List!$B$3:$C$5,2,0)*S15 + VLOOKUP(M15,[1]List!$E$3:$F$5,2,0)*S15 + W15*2 + V15*4 + X15*1000 + Y15*100 +VLOOKUP(Z15,[1]List!$H$3:$I$13,2,0) - AA15*O15*5 - IF(AG15="NA",0,AG15*100) - IF(AI15="NA",0,S15*2) - IF(AK15="X",S15*2,0) - IF(AL15="X",S15*2,0) - IF(AM15="X",S15*2,0) - IF(AN15="X",O15*2,0) - IF(AO15="X",S15*2,0) - IF(AP15="X",S15*2,0) - IF(AQ15="X",S15*2,0)</f>
        <v>7001.6</v>
      </c>
      <c r="H15" s="8">
        <f t="shared" si="0"/>
        <v>5.0679173744748396E-2</v>
      </c>
      <c r="I15" s="7">
        <f t="shared" si="1"/>
        <v>7</v>
      </c>
      <c r="J15" s="9">
        <v>4.16</v>
      </c>
      <c r="K15" s="9">
        <v>2</v>
      </c>
      <c r="L15" s="9" t="s">
        <v>142</v>
      </c>
      <c r="M15" s="9" t="s">
        <v>155</v>
      </c>
      <c r="N15" s="10">
        <v>1698</v>
      </c>
      <c r="O15" s="11">
        <v>567</v>
      </c>
      <c r="P15" s="11">
        <v>0</v>
      </c>
      <c r="Q15" s="11">
        <v>0</v>
      </c>
      <c r="R15" s="11">
        <v>0</v>
      </c>
      <c r="S15" s="11">
        <v>13.2</v>
      </c>
      <c r="T15" s="11">
        <v>0</v>
      </c>
      <c r="U15" s="11">
        <v>5.26</v>
      </c>
      <c r="V15" s="11">
        <v>76</v>
      </c>
      <c r="W15" s="11">
        <v>7</v>
      </c>
      <c r="X15" s="11">
        <v>0</v>
      </c>
      <c r="Y15" s="11">
        <v>1</v>
      </c>
      <c r="Z15" s="11">
        <v>1</v>
      </c>
    </row>
    <row r="16" spans="1:26" x14ac:dyDescent="0.3">
      <c r="A16" s="75" t="s">
        <v>195</v>
      </c>
      <c r="B16" s="63">
        <f t="shared" si="2"/>
        <v>2.5499999999999998</v>
      </c>
      <c r="C16" s="64">
        <f t="shared" si="3"/>
        <v>1.34</v>
      </c>
      <c r="D16" s="76">
        <f t="shared" si="4"/>
        <v>2.5499999999999998</v>
      </c>
      <c r="E16" s="61" t="s">
        <v>168</v>
      </c>
      <c r="F16" s="6" t="s">
        <v>147</v>
      </c>
      <c r="G16" s="7">
        <f>IF(J16=34.5,500*S16,50*S16) + IF(K16=3,10000*S16,50*S16) + 200*S16 + VLOOKUP(L16,[1]List!$B$3:$C$5,2,0)*S16 + VLOOKUP(M16,[1]List!$E$3:$F$5,2,0)*S16 + W16*2 + V16*4 + X16*1000 + Y16*100 +VLOOKUP(Z16,[1]List!$H$3:$I$13,2,0) - AA16*O16*5 - IF(AG16="NA",0,AG16*100) - IF(AI16="NA",0,S16*2) - IF(AK16="X",S16*2,0) - IF(AL16="X",S16*2,0) - IF(AM16="X",S16*2,0) - IF(AN16="X",O16*2,0) - IF(AO16="X",S16*2,0) - IF(AP16="X",S16*2,0) - IF(AQ16="X",S16*2,0)</f>
        <v>767.5200000000001</v>
      </c>
      <c r="H16" s="8">
        <f t="shared" si="0"/>
        <v>5.5554843796516932E-3</v>
      </c>
      <c r="I16" s="7">
        <f t="shared" si="1"/>
        <v>21</v>
      </c>
      <c r="J16" s="9">
        <v>4.16</v>
      </c>
      <c r="K16" s="9">
        <v>2</v>
      </c>
      <c r="L16" s="9" t="s">
        <v>154</v>
      </c>
      <c r="M16" s="9" t="s">
        <v>155</v>
      </c>
      <c r="N16" s="10">
        <v>254</v>
      </c>
      <c r="O16" s="11">
        <v>83</v>
      </c>
      <c r="P16" s="11">
        <v>0</v>
      </c>
      <c r="Q16" s="11">
        <v>0</v>
      </c>
      <c r="R16" s="11">
        <v>0</v>
      </c>
      <c r="S16" s="11">
        <v>1.34</v>
      </c>
      <c r="T16" s="11">
        <v>0</v>
      </c>
      <c r="U16" s="11">
        <v>1.21</v>
      </c>
      <c r="V16" s="11">
        <v>13</v>
      </c>
      <c r="W16" s="11">
        <v>38</v>
      </c>
      <c r="X16" s="11">
        <v>0</v>
      </c>
      <c r="Y16" s="11">
        <v>2</v>
      </c>
      <c r="Z16" s="11" t="s">
        <v>143</v>
      </c>
    </row>
    <row r="17" spans="1:26" x14ac:dyDescent="0.3">
      <c r="A17" s="75" t="s">
        <v>195</v>
      </c>
      <c r="B17" s="63">
        <f t="shared" si="2"/>
        <v>14.1</v>
      </c>
      <c r="C17" s="64">
        <f t="shared" si="3"/>
        <v>13.25</v>
      </c>
      <c r="D17" s="76">
        <f t="shared" si="4"/>
        <v>14.1</v>
      </c>
      <c r="E17" s="61" t="s">
        <v>163</v>
      </c>
      <c r="F17" s="6" t="s">
        <v>164</v>
      </c>
      <c r="G17" s="7">
        <f>IF(J17=34.5,500*S17,50*S17) + IF(K17=3,10000*S17,50*S17) + 200*S17 + VLOOKUP(L17,[1]List!$B$3:$C$5,2,0)*S17 + VLOOKUP(M17,[1]List!$E$3:$F$5,2,0)*S17 + W17*2 + V17*4 + X17*1000 + Y17*100 +VLOOKUP(Z17,[1]List!$H$3:$I$13,2,0) - AA17*O17*5 - IF(AG17="NA",0,AG17*100) - IF(AI17="NA",0,S17*2) - IF(AK17="X",S17*2,0) - IF(AL17="X",S17*2,0) - IF(AM17="X",S17*2,0) - IF(AN17="X",O17*2,0) - IF(AO17="X",S17*2,0) - IF(AP17="X",S17*2,0) - IF(AQ17="X",S17*2,0)</f>
        <v>5954.75</v>
      </c>
      <c r="H17" s="8">
        <f t="shared" si="0"/>
        <v>4.3101835274300233E-2</v>
      </c>
      <c r="I17" s="7">
        <f t="shared" si="1"/>
        <v>8</v>
      </c>
      <c r="J17" s="9">
        <v>4.16</v>
      </c>
      <c r="K17" s="9">
        <v>2</v>
      </c>
      <c r="L17" s="9" t="s">
        <v>142</v>
      </c>
      <c r="M17" s="9" t="s">
        <v>155</v>
      </c>
      <c r="N17" s="10">
        <v>1587</v>
      </c>
      <c r="O17" s="11">
        <v>615</v>
      </c>
      <c r="P17" s="11">
        <v>0</v>
      </c>
      <c r="Q17" s="11">
        <v>0</v>
      </c>
      <c r="R17" s="11">
        <v>0</v>
      </c>
      <c r="S17" s="11">
        <v>13.25</v>
      </c>
      <c r="T17" s="11">
        <v>0</v>
      </c>
      <c r="U17" s="11">
        <v>0.85</v>
      </c>
      <c r="V17" s="11">
        <v>33</v>
      </c>
      <c r="W17" s="11">
        <v>109</v>
      </c>
      <c r="X17" s="11">
        <v>0</v>
      </c>
      <c r="Y17" s="11">
        <v>0</v>
      </c>
      <c r="Z17" s="11" t="s">
        <v>143</v>
      </c>
    </row>
    <row r="18" spans="1:26" x14ac:dyDescent="0.3">
      <c r="A18" s="75" t="s">
        <v>195</v>
      </c>
      <c r="B18" s="63">
        <f t="shared" si="2"/>
        <v>10</v>
      </c>
      <c r="C18" s="64">
        <f t="shared" si="3"/>
        <v>6.45</v>
      </c>
      <c r="D18" s="76">
        <f t="shared" si="4"/>
        <v>10</v>
      </c>
      <c r="E18" s="61" t="s">
        <v>172</v>
      </c>
      <c r="F18" s="6" t="s">
        <v>170</v>
      </c>
      <c r="G18" s="7">
        <f>IF(J18=34.5,500*S18,50*S18) + IF(K18=3,10000*S18,50*S18) + 200*S18 + VLOOKUP(L18,[1]List!$B$3:$C$5,2,0)*S18 + VLOOKUP(M18,[1]List!$E$3:$F$5,2,0)*S18 + W18*2 + V18*4 + X18*1000 + Y18*100 +VLOOKUP(Z18,[1]List!$H$3:$I$13,2,0) - AA18*O18*5 - IF(AG18="NA",0,AG18*100) - IF(AI18="NA",0,S18*2) - IF(AK18="X",S18*2,0) - IF(AL18="X",S18*2,0) - IF(AM18="X",S18*2,0) - IF(AN18="X",O18*2,0) - IF(AO18="X",S18*2,0) - IF(AP18="X",S18*2,0) - IF(AQ18="X",S18*2,0)</f>
        <v>2578.6</v>
      </c>
      <c r="H18" s="8">
        <f t="shared" si="0"/>
        <v>1.8664493461238604E-2</v>
      </c>
      <c r="I18" s="7">
        <f t="shared" si="1"/>
        <v>17</v>
      </c>
      <c r="J18" s="9">
        <v>4.16</v>
      </c>
      <c r="K18" s="9">
        <v>2</v>
      </c>
      <c r="L18" s="9" t="s">
        <v>155</v>
      </c>
      <c r="M18" s="9" t="s">
        <v>155</v>
      </c>
      <c r="N18" s="10">
        <v>880</v>
      </c>
      <c r="O18" s="11">
        <v>280</v>
      </c>
      <c r="P18" s="11">
        <v>0</v>
      </c>
      <c r="Q18" s="11">
        <v>0</v>
      </c>
      <c r="R18" s="11">
        <v>0</v>
      </c>
      <c r="S18" s="11">
        <v>6.45</v>
      </c>
      <c r="T18" s="11">
        <v>0</v>
      </c>
      <c r="U18" s="11">
        <v>3.55</v>
      </c>
      <c r="V18" s="11">
        <v>27</v>
      </c>
      <c r="W18" s="11">
        <v>113</v>
      </c>
      <c r="X18" s="11">
        <v>0</v>
      </c>
      <c r="Y18" s="11">
        <v>0</v>
      </c>
      <c r="Z18" s="11" t="s">
        <v>143</v>
      </c>
    </row>
    <row r="19" spans="1:26" x14ac:dyDescent="0.3">
      <c r="A19" s="75" t="s">
        <v>195</v>
      </c>
      <c r="B19" s="63">
        <f t="shared" si="2"/>
        <v>8.89</v>
      </c>
      <c r="C19" s="64">
        <f t="shared" si="3"/>
        <v>7.46</v>
      </c>
      <c r="D19" s="76">
        <f t="shared" si="4"/>
        <v>8.89</v>
      </c>
      <c r="E19" s="61" t="s">
        <v>171</v>
      </c>
      <c r="F19" s="6" t="s">
        <v>147</v>
      </c>
      <c r="G19" s="7">
        <f>IF(J19=34.5,500*S19,50*S19) + IF(K19=3,10000*S19,50*S19) + 200*S19 + VLOOKUP(L19,[1]List!$B$3:$C$5,2,0)*S19 + VLOOKUP(M19,[1]List!$E$3:$F$5,2,0)*S19 + W19*2 + V19*4 + X19*1000 + Y19*100 +VLOOKUP(Z19,[1]List!$H$3:$I$13,2,0) - AA19*O19*5 - IF(AG19="NA",0,AG19*100) - IF(AI19="NA",0,S19*2) - IF(AK19="X",S19*2,0) - IF(AL19="X",S19*2,0) - IF(AM19="X",S19*2,0) - IF(AN19="X",O19*2,0) - IF(AO19="X",S19*2,0) - IF(AP19="X",S19*2,0) - IF(AQ19="X",S19*2,0)</f>
        <v>4127.58</v>
      </c>
      <c r="H19" s="8">
        <f t="shared" si="0"/>
        <v>2.9876363112052755E-2</v>
      </c>
      <c r="I19" s="7">
        <f t="shared" si="1"/>
        <v>13</v>
      </c>
      <c r="J19" s="9">
        <v>4.16</v>
      </c>
      <c r="K19" s="9">
        <v>2</v>
      </c>
      <c r="L19" s="9" t="s">
        <v>155</v>
      </c>
      <c r="M19" s="9" t="s">
        <v>142</v>
      </c>
      <c r="N19" s="10">
        <v>1103</v>
      </c>
      <c r="O19" s="11">
        <v>453</v>
      </c>
      <c r="P19" s="11">
        <v>0</v>
      </c>
      <c r="Q19" s="11">
        <v>0</v>
      </c>
      <c r="R19" s="11">
        <v>0</v>
      </c>
      <c r="S19" s="11">
        <v>7.46</v>
      </c>
      <c r="T19" s="11">
        <v>0</v>
      </c>
      <c r="U19" s="11">
        <v>1.43</v>
      </c>
      <c r="V19" s="11">
        <v>60</v>
      </c>
      <c r="W19" s="11">
        <v>116</v>
      </c>
      <c r="X19" s="11">
        <v>0</v>
      </c>
      <c r="Y19" s="11">
        <v>1</v>
      </c>
      <c r="Z19" s="11">
        <v>7</v>
      </c>
    </row>
    <row r="20" spans="1:26" x14ac:dyDescent="0.3">
      <c r="A20" s="75" t="s">
        <v>195</v>
      </c>
      <c r="B20" s="63">
        <f t="shared" si="2"/>
        <v>0.1</v>
      </c>
      <c r="C20" s="64">
        <f t="shared" si="3"/>
        <v>0.1</v>
      </c>
      <c r="D20" s="76">
        <f t="shared" si="4"/>
        <v>0.1</v>
      </c>
      <c r="E20" s="61" t="s">
        <v>179</v>
      </c>
      <c r="F20" s="6" t="s">
        <v>180</v>
      </c>
      <c r="G20" s="7">
        <f>IF(J20=34.5,500*S20,50*S20) + IF(K20=3,10000*S20,50*S20) + 200*S20 + VLOOKUP(L20,[1]List!$B$3:$C$5,2,0)*S20 + VLOOKUP(M20,[1]List!$E$3:$F$5,2,0)*S20 + W20*2 + V20*4 + X20*1000 + Y20*100 +VLOOKUP(Z20,[1]List!$H$3:$I$13,2,0) - AA20*O20*5 - IF(AG20="NA",0,AG20*100) - IF(AI20="NA",0,S20*2) - IF(AK20="X",S20*2,0) - IF(AL20="X",S20*2,0) - IF(AM20="X",S20*2,0) - IF(AN20="X",O20*2,0) - IF(AO20="X",S20*2,0) - IF(AP20="X",S20*2,0) - IF(AQ20="X",S20*2,0)</f>
        <v>32.799999999999997</v>
      </c>
      <c r="H20" s="8">
        <f t="shared" si="0"/>
        <v>2.3741386237827742E-4</v>
      </c>
      <c r="I20" s="7">
        <f t="shared" si="1"/>
        <v>23</v>
      </c>
      <c r="J20" s="9">
        <v>4.16</v>
      </c>
      <c r="K20" s="9">
        <v>2</v>
      </c>
      <c r="L20" s="9" t="s">
        <v>154</v>
      </c>
      <c r="M20" s="9" t="s">
        <v>155</v>
      </c>
      <c r="N20" s="10">
        <v>1</v>
      </c>
      <c r="O20" s="11">
        <v>1</v>
      </c>
      <c r="P20" s="11">
        <v>0</v>
      </c>
      <c r="Q20" s="11">
        <v>0</v>
      </c>
      <c r="R20" s="11">
        <v>0</v>
      </c>
      <c r="S20" s="11">
        <v>0.1</v>
      </c>
      <c r="T20" s="11">
        <v>0</v>
      </c>
      <c r="U20" s="11">
        <v>0</v>
      </c>
      <c r="V20" s="11">
        <v>0</v>
      </c>
      <c r="W20" s="11">
        <v>0</v>
      </c>
      <c r="X20" s="11">
        <v>0</v>
      </c>
      <c r="Y20" s="11">
        <v>0</v>
      </c>
      <c r="Z20" s="11" t="s">
        <v>143</v>
      </c>
    </row>
    <row r="21" spans="1:26" x14ac:dyDescent="0.3">
      <c r="A21" s="75" t="s">
        <v>195</v>
      </c>
      <c r="B21" s="63">
        <f t="shared" si="2"/>
        <v>23.92</v>
      </c>
      <c r="C21" s="64">
        <f t="shared" si="3"/>
        <v>15.83</v>
      </c>
      <c r="D21" s="76">
        <f t="shared" si="4"/>
        <v>23.92</v>
      </c>
      <c r="E21" s="61" t="s">
        <v>148</v>
      </c>
      <c r="F21" s="6" t="s">
        <v>149</v>
      </c>
      <c r="G21" s="7">
        <f>IF(J21=34.5,500*S21,50*S21) + IF(K21=3,10000*S21,50*S21) + 200*S21 + VLOOKUP(L21,[1]List!$B$3:$C$5,2,0)*S21 + VLOOKUP(M21,[1]List!$E$3:$F$5,2,0)*S21 + W21*2 + V21*4 + X21*1000 + Y21*100 +VLOOKUP(Z21,[1]List!$H$3:$I$13,2,0) - AA21*O21*5 - IF(AG21="NA",0,AG21*100) - IF(AI21="NA",0,S21*2) - IF(AK21="X",S21*2,0) - IF(AL21="X",S21*2,0) - IF(AM21="X",S21*2,0) - IF(AN21="X",O21*2,0) - IF(AO21="X",S21*2,0) - IF(AP21="X",S21*2,0) - IF(AQ21="X",S21*2,0)</f>
        <v>9307.34</v>
      </c>
      <c r="H21" s="8">
        <f t="shared" si="0"/>
        <v>6.7368644447190151E-2</v>
      </c>
      <c r="I21" s="7">
        <f t="shared" si="1"/>
        <v>5</v>
      </c>
      <c r="J21" s="9">
        <v>4.16</v>
      </c>
      <c r="K21" s="9">
        <v>2</v>
      </c>
      <c r="L21" s="9" t="s">
        <v>142</v>
      </c>
      <c r="M21" s="9" t="s">
        <v>142</v>
      </c>
      <c r="N21" s="10">
        <v>1523</v>
      </c>
      <c r="O21" s="11">
        <v>923</v>
      </c>
      <c r="P21" s="11">
        <v>0</v>
      </c>
      <c r="Q21" s="11">
        <v>0</v>
      </c>
      <c r="R21" s="11">
        <v>0</v>
      </c>
      <c r="S21" s="11">
        <v>15.83</v>
      </c>
      <c r="T21" s="11">
        <v>0</v>
      </c>
      <c r="U21" s="11">
        <v>8.09</v>
      </c>
      <c r="V21" s="12">
        <v>56</v>
      </c>
      <c r="W21" s="11">
        <v>0</v>
      </c>
      <c r="X21" s="11">
        <v>0</v>
      </c>
      <c r="Y21" s="11">
        <v>7</v>
      </c>
      <c r="Z21" s="11">
        <v>6</v>
      </c>
    </row>
    <row r="22" spans="1:26" x14ac:dyDescent="0.3">
      <c r="A22" s="75" t="s">
        <v>195</v>
      </c>
      <c r="B22" s="63">
        <f t="shared" si="2"/>
        <v>11.85</v>
      </c>
      <c r="C22" s="64">
        <f t="shared" si="3"/>
        <v>9.85</v>
      </c>
      <c r="D22" s="76">
        <f t="shared" si="4"/>
        <v>11.85</v>
      </c>
      <c r="E22" s="61" t="s">
        <v>159</v>
      </c>
      <c r="F22" s="6" t="s">
        <v>151</v>
      </c>
      <c r="G22" s="7">
        <f>IF(J22=34.5,500*S22,50*S22) + IF(K22=3,10000*S22,50*S22) + 200*S22 + VLOOKUP(L22,[1]List!$B$3:$C$5,2,0)*S22 + VLOOKUP(M22,[1]List!$E$3:$F$5,2,0)*S22 + W22*2 + V22*4 + X22*1000 + Y22*100 +VLOOKUP(Z22,[1]List!$H$3:$I$13,2,0) - AA22*O22*5 - IF(AG22="NA",0,AG22*100) - IF(AI22="NA",0,S22*2) - IF(AK22="X",S22*2,0) - IF(AL22="X",S22*2,0) - IF(AM22="X",S22*2,0) - IF(AN22="X",O22*2,0) - IF(AO22="X",S22*2,0) - IF(AP22="X",S22*2,0) - IF(AQ22="X",S22*2,0)</f>
        <v>4003.8</v>
      </c>
      <c r="H22" s="8">
        <f t="shared" si="0"/>
        <v>2.8980415310675224E-2</v>
      </c>
      <c r="I22" s="7">
        <f t="shared" si="1"/>
        <v>14</v>
      </c>
      <c r="J22" s="9">
        <v>4.16</v>
      </c>
      <c r="K22" s="9">
        <v>2</v>
      </c>
      <c r="L22" s="9" t="s">
        <v>155</v>
      </c>
      <c r="M22" s="9" t="s">
        <v>155</v>
      </c>
      <c r="N22" s="10">
        <v>1895</v>
      </c>
      <c r="O22" s="11">
        <v>549</v>
      </c>
      <c r="P22" s="11">
        <v>0</v>
      </c>
      <c r="Q22" s="11">
        <v>0</v>
      </c>
      <c r="R22" s="11">
        <v>0</v>
      </c>
      <c r="S22" s="11">
        <v>9.85</v>
      </c>
      <c r="T22" s="11">
        <v>0</v>
      </c>
      <c r="U22" s="11">
        <v>2</v>
      </c>
      <c r="V22" s="11">
        <v>69</v>
      </c>
      <c r="W22" s="11">
        <v>0</v>
      </c>
      <c r="X22" s="11">
        <v>0</v>
      </c>
      <c r="Y22" s="11">
        <v>0</v>
      </c>
      <c r="Z22" s="11">
        <v>8</v>
      </c>
    </row>
    <row r="23" spans="1:26" x14ac:dyDescent="0.3">
      <c r="A23" s="75" t="s">
        <v>195</v>
      </c>
      <c r="B23" s="63">
        <f t="shared" si="2"/>
        <v>19.34</v>
      </c>
      <c r="C23" s="64">
        <f t="shared" si="3"/>
        <v>16.39</v>
      </c>
      <c r="D23" s="76">
        <f t="shared" si="4"/>
        <v>19.34</v>
      </c>
      <c r="E23" s="61" t="s">
        <v>152</v>
      </c>
      <c r="F23" s="6" t="s">
        <v>153</v>
      </c>
      <c r="G23" s="7">
        <f>IF(J23=34.5,500*S23,50*S23) + IF(K23=3,10000*S23,50*S23) + 200*S23 + VLOOKUP(L23,[1]List!$B$3:$C$5,2,0)*S23 + VLOOKUP(M23,[1]List!$E$3:$F$5,2,0)*S23 + W23*2 + V23*4 + X23*1000 + Y23*100 +VLOOKUP(Z23,[1]List!$H$3:$I$13,2,0) - AA23*O23*5 - IF(AG23="NA",0,AG23*100) - IF(AI23="NA",0,S23*2) - IF(AK23="X",S23*2,0) - IF(AL23="X",S23*2,0) - IF(AM23="X",S23*2,0) - IF(AN23="X",O23*2,0) - IF(AO23="X",S23*2,0) - IF(AP23="X",S23*2,0) - IF(AQ23="X",S23*2,0)</f>
        <v>4831.92</v>
      </c>
      <c r="H23" s="8">
        <f t="shared" si="0"/>
        <v>3.4974536277525801E-2</v>
      </c>
      <c r="I23" s="7">
        <f t="shared" si="1"/>
        <v>10</v>
      </c>
      <c r="J23" s="9">
        <v>4.16</v>
      </c>
      <c r="K23" s="9">
        <v>2</v>
      </c>
      <c r="L23" s="9" t="s">
        <v>154</v>
      </c>
      <c r="M23" s="9" t="s">
        <v>155</v>
      </c>
      <c r="N23" s="10">
        <v>537</v>
      </c>
      <c r="O23" s="11">
        <v>602</v>
      </c>
      <c r="P23" s="11">
        <v>0</v>
      </c>
      <c r="Q23" s="11">
        <v>0</v>
      </c>
      <c r="R23" s="11">
        <v>0</v>
      </c>
      <c r="S23" s="11">
        <v>13.89</v>
      </c>
      <c r="T23" s="11">
        <v>2.5</v>
      </c>
      <c r="U23" s="11">
        <v>2.95</v>
      </c>
      <c r="V23" s="11">
        <v>0</v>
      </c>
      <c r="W23" s="12">
        <v>38</v>
      </c>
      <c r="X23" s="12">
        <v>0</v>
      </c>
      <c r="Y23" s="11">
        <v>2</v>
      </c>
      <c r="Z23" s="11" t="s">
        <v>143</v>
      </c>
    </row>
    <row r="24" spans="1:26" x14ac:dyDescent="0.3">
      <c r="A24" s="75" t="s">
        <v>195</v>
      </c>
      <c r="B24" s="63">
        <f t="shared" si="2"/>
        <v>0.66</v>
      </c>
      <c r="C24" s="64">
        <f t="shared" si="3"/>
        <v>0.64</v>
      </c>
      <c r="D24" s="76">
        <f t="shared" si="4"/>
        <v>0.66</v>
      </c>
      <c r="E24" s="61" t="s">
        <v>177</v>
      </c>
      <c r="F24" s="6" t="s">
        <v>178</v>
      </c>
      <c r="G24" s="7">
        <f>IF(J24=34.5,500*S24,50*S24) + IF(K24=3,10000*S24,50*S24) + 200*S24 + VLOOKUP(L24,[1]List!$B$3:$C$5,2,0)*S24 + VLOOKUP(M24,[1]List!$E$3:$F$5,2,0)*S24 + W24*2 + V24*4 + X24*1000 + Y24*100 +VLOOKUP(Z24,[1]List!$H$3:$I$13,2,0) - AA24*O24*5 - IF(AG24="NA",0,AG24*100) - IF(AI24="NA",0,S24*2) - IF(AK24="X",S24*2,0) - IF(AL24="X",S24*2,0) - IF(AM24="X",S24*2,0) - IF(AN24="X",O24*2,0) - IF(AO24="X",S24*2,0) - IF(AP24="X",S24*2,0) - IF(AQ24="X",S24*2,0)</f>
        <v>229.92</v>
      </c>
      <c r="H24" s="8">
        <f t="shared" si="0"/>
        <v>1.6642132694516326E-3</v>
      </c>
      <c r="I24" s="7">
        <f t="shared" si="1"/>
        <v>22</v>
      </c>
      <c r="J24" s="9">
        <v>4.16</v>
      </c>
      <c r="K24" s="9">
        <v>2</v>
      </c>
      <c r="L24" s="9" t="s">
        <v>154</v>
      </c>
      <c r="M24" s="9" t="s">
        <v>155</v>
      </c>
      <c r="N24" s="10">
        <v>4</v>
      </c>
      <c r="O24" s="11">
        <v>22</v>
      </c>
      <c r="P24" s="11">
        <v>0</v>
      </c>
      <c r="Q24" s="11">
        <v>0</v>
      </c>
      <c r="R24" s="11">
        <v>0</v>
      </c>
      <c r="S24" s="11">
        <v>0.64</v>
      </c>
      <c r="T24" s="11">
        <v>0</v>
      </c>
      <c r="U24" s="11">
        <v>0.02</v>
      </c>
      <c r="V24" s="11">
        <v>0</v>
      </c>
      <c r="W24" s="11">
        <v>10</v>
      </c>
      <c r="X24" s="11">
        <v>0</v>
      </c>
      <c r="Y24" s="11">
        <v>0</v>
      </c>
      <c r="Z24" s="11" t="s">
        <v>143</v>
      </c>
    </row>
    <row r="25" spans="1:26" x14ac:dyDescent="0.3">
      <c r="A25" s="75">
        <f>D25</f>
        <v>2.84</v>
      </c>
      <c r="B25" s="63" t="s">
        <v>195</v>
      </c>
      <c r="C25" s="64">
        <f t="shared" si="3"/>
        <v>2.82</v>
      </c>
      <c r="D25" s="76">
        <f t="shared" si="4"/>
        <v>2.84</v>
      </c>
      <c r="E25" s="61" t="s">
        <v>140</v>
      </c>
      <c r="F25" s="6" t="s">
        <v>141</v>
      </c>
      <c r="G25" s="7">
        <f>IF(J25=34.5,500*S25,50*S25) + IF(K25=3,10000*S25,50*S25) + 200*S25 + VLOOKUP(L25,[1]List!$B$3:$C$5,2,0)*S25 + VLOOKUP(M25,[1]List!$E$3:$F$5,2,0)*S25 + W25*2 + V25*4 + X25*1000 + Y25*100 +VLOOKUP(Z25,[1]List!$H$3:$I$13,2,0) - AA25*O25*5 - IF(AG25="NA",0,AG25*100) - IF(AI25="NA",0,S25*2) - IF(AK25="X",S25*2,0) - IF(AL25="X",S25*2,0) - IF(AM25="X",S25*2,0) - IF(AN25="X",O25*2,0) - IF(AO25="X",S25*2,0) - IF(AP25="X",S25*2,0) - IF(AQ25="X",S25*2,0)</f>
        <v>30732.36</v>
      </c>
      <c r="H25" s="8">
        <f t="shared" si="0"/>
        <v>0.22244781364633168</v>
      </c>
      <c r="I25" s="7">
        <f t="shared" si="1"/>
        <v>1</v>
      </c>
      <c r="J25" s="9">
        <v>34.5</v>
      </c>
      <c r="K25" s="60">
        <v>3</v>
      </c>
      <c r="L25" s="9" t="s">
        <v>142</v>
      </c>
      <c r="M25" s="9" t="s">
        <v>142</v>
      </c>
      <c r="N25" s="10">
        <v>3403</v>
      </c>
      <c r="O25" s="11">
        <v>89</v>
      </c>
      <c r="P25" s="11">
        <v>0</v>
      </c>
      <c r="Q25" s="11">
        <v>0</v>
      </c>
      <c r="R25" s="11">
        <v>0</v>
      </c>
      <c r="S25" s="11">
        <v>2.82</v>
      </c>
      <c r="T25" s="11">
        <v>0</v>
      </c>
      <c r="U25" s="11">
        <v>0.02</v>
      </c>
      <c r="V25" s="11">
        <v>0</v>
      </c>
      <c r="W25" s="11">
        <v>0</v>
      </c>
      <c r="X25" s="11">
        <v>0</v>
      </c>
      <c r="Y25" s="11">
        <v>0</v>
      </c>
      <c r="Z25" s="11" t="s">
        <v>143</v>
      </c>
    </row>
    <row r="26" spans="1:26" x14ac:dyDescent="0.3">
      <c r="A26" s="75" t="s">
        <v>195</v>
      </c>
      <c r="B26" s="63">
        <f t="shared" si="2"/>
        <v>17.559999999999999</v>
      </c>
      <c r="C26" s="64">
        <f t="shared" si="3"/>
        <v>17.169999999999998</v>
      </c>
      <c r="D26" s="76">
        <f t="shared" si="4"/>
        <v>17.559999999999999</v>
      </c>
      <c r="E26" s="61" t="s">
        <v>144</v>
      </c>
      <c r="F26" s="6" t="s">
        <v>141</v>
      </c>
      <c r="G26" s="7">
        <f>IF(J26=34.5,500*S26,50*S26) + IF(K26=3,10000*S26,50*S26) + 200*S26 + VLOOKUP(L26,[1]List!$B$3:$C$5,2,0)*S26 + VLOOKUP(M26,[1]List!$E$3:$F$5,2,0)*S26 + W26*2 + V26*4 + X26*1000 + Y26*100 +VLOOKUP(Z26,[1]List!$H$3:$I$13,2,0) - AA26*O26*5 - IF(AG26="NA",0,AG26*100) - IF(AI26="NA",0,S26*2) - IF(AK26="X",S26*2,0) - IF(AL26="X",S26*2,0) - IF(AM26="X",S26*2,0) - IF(AN26="X",O26*2,0) - IF(AO26="X",S26*2,0) - IF(AP26="X",S26*2,0) - IF(AQ26="X",S26*2,0)</f>
        <v>13455.8</v>
      </c>
      <c r="H26" s="8">
        <f t="shared" si="0"/>
        <v>9.739614174968371E-2</v>
      </c>
      <c r="I26" s="7">
        <f t="shared" si="1"/>
        <v>2</v>
      </c>
      <c r="J26" s="9">
        <v>34.5</v>
      </c>
      <c r="K26" s="9">
        <v>2</v>
      </c>
      <c r="L26" s="9" t="s">
        <v>142</v>
      </c>
      <c r="M26" s="9" t="s">
        <v>142</v>
      </c>
      <c r="N26" s="10">
        <v>9627</v>
      </c>
      <c r="O26" s="11">
        <v>610</v>
      </c>
      <c r="P26" s="11">
        <v>0</v>
      </c>
      <c r="Q26" s="11">
        <v>0</v>
      </c>
      <c r="R26" s="11">
        <v>0</v>
      </c>
      <c r="S26" s="11">
        <v>13.35</v>
      </c>
      <c r="T26" s="11">
        <v>3.82</v>
      </c>
      <c r="U26" s="11">
        <v>0.39</v>
      </c>
      <c r="V26" s="11">
        <v>0</v>
      </c>
      <c r="W26" s="11">
        <v>0</v>
      </c>
      <c r="X26" s="11">
        <v>0</v>
      </c>
      <c r="Y26" s="11">
        <v>0</v>
      </c>
      <c r="Z26" s="11">
        <v>3</v>
      </c>
    </row>
    <row r="27" spans="1:26" x14ac:dyDescent="0.3">
      <c r="A27" s="75" t="s">
        <v>195</v>
      </c>
      <c r="B27" s="63">
        <f t="shared" si="2"/>
        <v>0</v>
      </c>
      <c r="C27" s="64">
        <f t="shared" si="3"/>
        <v>0</v>
      </c>
      <c r="D27" s="76">
        <f t="shared" si="4"/>
        <v>0</v>
      </c>
      <c r="E27" s="61" t="s">
        <v>181</v>
      </c>
      <c r="F27" s="6" t="s">
        <v>180</v>
      </c>
      <c r="G27" s="7">
        <f>IF(J27=34.5,500*S27,50*S27) + IF(K27=3,10000*S27,50*S27) + 200*S27 + VLOOKUP(L27,[1]List!$B$3:$C$5,2,0)*S27 + VLOOKUP(M27,[1]List!$E$3:$F$5,2,0)*S27 + W27*2 + V27*4 + X27*1000 + Y27*100 +VLOOKUP(Z27,[1]List!$H$3:$I$13,2,0) - AA27*O27*5 - IF(AG27="NA",0,AG27*100) - IF(AI27="NA",0,S27*2) - IF(AK27="X",S27*2,0) - IF(AL27="X",S27*2,0) - IF(AM27="X",S27*2,0) - IF(AN27="X",O27*2,0) - IF(AO27="X",S27*2,0) - IF(AP27="X",S27*2,0) - IF(AQ27="X",S27*2,0)</f>
        <v>0</v>
      </c>
      <c r="H27" s="8">
        <f t="shared" si="0"/>
        <v>0</v>
      </c>
      <c r="I27" s="7">
        <f t="shared" si="1"/>
        <v>24</v>
      </c>
      <c r="J27" s="9">
        <v>4.16</v>
      </c>
      <c r="K27" s="9">
        <v>2</v>
      </c>
      <c r="L27" s="9" t="s">
        <v>154</v>
      </c>
      <c r="M27" s="9" t="s">
        <v>155</v>
      </c>
      <c r="N27" s="10">
        <v>0</v>
      </c>
      <c r="O27" s="11">
        <v>0</v>
      </c>
      <c r="P27" s="11">
        <v>0</v>
      </c>
      <c r="Q27" s="11">
        <v>0</v>
      </c>
      <c r="R27" s="11">
        <v>0</v>
      </c>
      <c r="S27" s="11">
        <v>0</v>
      </c>
      <c r="T27" s="11">
        <v>0</v>
      </c>
      <c r="U27" s="11">
        <v>0</v>
      </c>
      <c r="V27" s="11">
        <v>0</v>
      </c>
      <c r="W27" s="11">
        <v>0</v>
      </c>
      <c r="X27" s="11">
        <v>0</v>
      </c>
      <c r="Y27" s="11">
        <v>0</v>
      </c>
      <c r="Z27" s="11" t="s">
        <v>143</v>
      </c>
    </row>
    <row r="28" spans="1:26" x14ac:dyDescent="0.3">
      <c r="A28" s="75" t="s">
        <v>195</v>
      </c>
      <c r="B28" s="63">
        <f t="shared" si="2"/>
        <v>11.65</v>
      </c>
      <c r="C28" s="64">
        <f t="shared" si="3"/>
        <v>7.79</v>
      </c>
      <c r="D28" s="76">
        <f t="shared" si="4"/>
        <v>11.65</v>
      </c>
      <c r="E28" s="61" t="s">
        <v>162</v>
      </c>
      <c r="F28" s="6" t="s">
        <v>161</v>
      </c>
      <c r="G28" s="7">
        <f>IF(J28=34.5,500*S28,50*S28) + IF(K28=3,10000*S28,50*S28) + 200*S28 + VLOOKUP(L28,[1]List!$B$3:$C$5,2,0)*S28 + VLOOKUP(M28,[1]List!$E$3:$F$5,2,0)*S28 + W28*2 + V28*4 + X28*1000 + Y28*100 +VLOOKUP(Z28,[1]List!$H$3:$I$13,2,0) - AA28*O28*5 - IF(AG28="NA",0,AG28*100) - IF(AI28="NA",0,S28*2) - IF(AK28="X",S28*2,0) - IF(AL28="X",S28*2,0) - IF(AM28="X",S28*2,0) - IF(AN28="X",O28*2,0) - IF(AO28="X",S28*2,0) - IF(AP28="X",S28*2,0) - IF(AQ28="X",S28*2,0)</f>
        <v>4139.17</v>
      </c>
      <c r="H28" s="8">
        <f t="shared" si="0"/>
        <v>2.9960254168911425E-2</v>
      </c>
      <c r="I28" s="7">
        <f t="shared" si="1"/>
        <v>12</v>
      </c>
      <c r="J28" s="9">
        <v>4.16</v>
      </c>
      <c r="K28" s="9">
        <v>2</v>
      </c>
      <c r="L28" s="9" t="s">
        <v>142</v>
      </c>
      <c r="M28" s="9" t="s">
        <v>155</v>
      </c>
      <c r="N28" s="10">
        <v>1506</v>
      </c>
      <c r="O28" s="11">
        <v>348</v>
      </c>
      <c r="P28" s="11">
        <v>0</v>
      </c>
      <c r="Q28" s="11">
        <v>0</v>
      </c>
      <c r="R28" s="11">
        <v>0</v>
      </c>
      <c r="S28" s="11">
        <v>7.79</v>
      </c>
      <c r="T28" s="11">
        <v>0</v>
      </c>
      <c r="U28" s="11">
        <v>3.86</v>
      </c>
      <c r="V28" s="11">
        <v>36</v>
      </c>
      <c r="W28" s="11">
        <v>0</v>
      </c>
      <c r="X28" s="11">
        <v>0</v>
      </c>
      <c r="Y28" s="11">
        <v>0</v>
      </c>
      <c r="Z28" s="11">
        <v>4</v>
      </c>
    </row>
    <row r="29" spans="1:26" ht="15" thickBot="1" x14ac:dyDescent="0.35">
      <c r="A29" s="77" t="s">
        <v>195</v>
      </c>
      <c r="B29" s="78">
        <f t="shared" si="2"/>
        <v>11.17</v>
      </c>
      <c r="C29" s="79">
        <f t="shared" si="3"/>
        <v>10.67</v>
      </c>
      <c r="D29" s="80">
        <f t="shared" si="4"/>
        <v>11.17</v>
      </c>
      <c r="E29" s="61" t="s">
        <v>160</v>
      </c>
      <c r="F29" s="6" t="s">
        <v>161</v>
      </c>
      <c r="G29" s="7">
        <f>IF(J29=34.5,500*S29,50*S29) + IF(K29=3,10000*S29,50*S29) + 200*S29 + VLOOKUP(L29,[1]List!$B$3:$C$5,2,0)*S29 + VLOOKUP(M29,[1]List!$E$3:$F$5,2,0)*S29 + W29*2 + V29*4 + X29*1000 + Y29*100 +VLOOKUP(Z29,[1]List!$H$3:$I$13,2,0) - AA29*O29*5 - IF(AG29="NA",0,AG29*100) - IF(AI29="NA",0,S29*2) - IF(AK29="X",S29*2,0) - IF(AL29="X",S29*2,0) - IF(AM29="X",S29*2,0) - IF(AN29="X",O29*2,0) - IF(AO29="X",S29*2,0) - IF(AP29="X",S29*2,0) - IF(AQ29="X",S29*2,0)</f>
        <v>4721.41</v>
      </c>
      <c r="H29" s="8">
        <f t="shared" si="0"/>
        <v>3.4174639755226305E-2</v>
      </c>
      <c r="I29" s="7">
        <f t="shared" si="1"/>
        <v>11</v>
      </c>
      <c r="J29" s="9">
        <v>4.16</v>
      </c>
      <c r="K29" s="9">
        <v>2</v>
      </c>
      <c r="L29" s="9" t="s">
        <v>142</v>
      </c>
      <c r="M29" s="9" t="s">
        <v>155</v>
      </c>
      <c r="N29" s="10">
        <v>1918</v>
      </c>
      <c r="O29" s="15">
        <v>505</v>
      </c>
      <c r="P29" s="11">
        <v>0</v>
      </c>
      <c r="Q29" s="15">
        <v>0</v>
      </c>
      <c r="R29" s="15">
        <v>0</v>
      </c>
      <c r="S29" s="15">
        <v>10.67</v>
      </c>
      <c r="T29" s="15">
        <v>0</v>
      </c>
      <c r="U29" s="15">
        <v>0.5</v>
      </c>
      <c r="V29" s="15">
        <v>52</v>
      </c>
      <c r="W29" s="11">
        <v>0</v>
      </c>
      <c r="X29" s="11">
        <v>0</v>
      </c>
      <c r="Y29" s="11">
        <v>0</v>
      </c>
      <c r="Z29" s="11" t="s">
        <v>143</v>
      </c>
    </row>
    <row r="30" spans="1:26" ht="15" thickBot="1" x14ac:dyDescent="0.35">
      <c r="F30" s="16"/>
      <c r="G30" s="7">
        <f>SUM(G4:G29)</f>
        <v>138155.37</v>
      </c>
      <c r="H30" s="8">
        <f>SUM(H4:H29)</f>
        <v>1</v>
      </c>
      <c r="I30" s="17"/>
      <c r="J30" s="16"/>
      <c r="K30" s="16"/>
      <c r="L30" s="16"/>
      <c r="M30" s="16"/>
      <c r="N30" s="16"/>
      <c r="O30" s="14">
        <f t="shared" ref="O30:Y30" si="5">SUM(O4:O29)</f>
        <v>9951</v>
      </c>
      <c r="P30" s="14">
        <f t="shared" si="5"/>
        <v>9</v>
      </c>
      <c r="Q30" s="14">
        <f t="shared" si="5"/>
        <v>0</v>
      </c>
      <c r="R30" s="14">
        <f t="shared" si="5"/>
        <v>0</v>
      </c>
      <c r="S30" s="14">
        <f t="shared" si="5"/>
        <v>203.23999999999998</v>
      </c>
      <c r="T30" s="14">
        <f t="shared" si="5"/>
        <v>7.66</v>
      </c>
      <c r="U30" s="14">
        <f t="shared" si="5"/>
        <v>54.080000000000013</v>
      </c>
      <c r="V30" s="9">
        <f t="shared" si="5"/>
        <v>752</v>
      </c>
      <c r="W30" s="18">
        <f t="shared" si="5"/>
        <v>860</v>
      </c>
      <c r="X30" s="19">
        <f t="shared" si="5"/>
        <v>0</v>
      </c>
      <c r="Y30" s="19">
        <f t="shared" si="5"/>
        <v>16</v>
      </c>
      <c r="Z30" s="20"/>
    </row>
    <row r="31" spans="1:26" x14ac:dyDescent="0.3">
      <c r="F31" s="16"/>
      <c r="G31" s="21" t="s">
        <v>184</v>
      </c>
      <c r="H31" s="21"/>
      <c r="I31" s="21"/>
      <c r="J31" s="16"/>
      <c r="K31" s="16"/>
      <c r="L31" s="16"/>
      <c r="M31" s="16"/>
      <c r="N31" s="3"/>
      <c r="O31" s="3"/>
      <c r="P31" s="3"/>
      <c r="Q31" s="3"/>
      <c r="R31" s="3"/>
      <c r="S31" s="3"/>
      <c r="T31" s="3"/>
      <c r="U31" s="3"/>
      <c r="V31" s="16"/>
    </row>
    <row r="32" spans="1:26" x14ac:dyDescent="0.3">
      <c r="F32" s="16"/>
      <c r="G32" s="22" t="s">
        <v>142</v>
      </c>
      <c r="H32" s="23"/>
      <c r="I32" s="23"/>
      <c r="J32" s="16"/>
      <c r="K32" s="16"/>
      <c r="L32" s="16"/>
      <c r="M32" s="16"/>
      <c r="N32" s="3"/>
      <c r="O32" s="3"/>
      <c r="P32" s="3"/>
      <c r="Q32" s="3"/>
      <c r="R32" s="3"/>
      <c r="S32" s="3"/>
      <c r="T32" s="3"/>
      <c r="U32" s="3"/>
    </row>
    <row r="33" spans="6:22" x14ac:dyDescent="0.3">
      <c r="F33" s="16"/>
      <c r="G33" s="24" t="s">
        <v>185</v>
      </c>
      <c r="H33" s="25"/>
      <c r="I33" s="25"/>
      <c r="J33" s="16"/>
      <c r="K33" s="16"/>
      <c r="L33" s="16"/>
      <c r="M33" s="16"/>
      <c r="N33" s="3"/>
      <c r="O33" s="3"/>
      <c r="P33" s="3"/>
      <c r="Q33" s="3"/>
      <c r="R33" s="3"/>
      <c r="S33" s="3"/>
      <c r="T33" s="3"/>
      <c r="U33" s="3"/>
    </row>
    <row r="34" spans="6:22" x14ac:dyDescent="0.3">
      <c r="F34" s="16"/>
      <c r="G34" s="26" t="s">
        <v>154</v>
      </c>
      <c r="H34" s="27"/>
      <c r="I34" s="27"/>
      <c r="J34" s="16"/>
      <c r="K34" s="16"/>
      <c r="L34" s="16"/>
      <c r="M34" s="16"/>
      <c r="N34" s="3"/>
      <c r="O34" s="3"/>
      <c r="P34" s="3"/>
      <c r="Q34" s="3"/>
      <c r="R34" s="3"/>
      <c r="S34" s="3"/>
      <c r="T34" s="3"/>
      <c r="U34" s="3"/>
    </row>
    <row r="35" spans="6:22" x14ac:dyDescent="0.3">
      <c r="F35" s="16"/>
      <c r="G35" s="28"/>
      <c r="H35" s="28"/>
      <c r="I35" s="28"/>
      <c r="J35" s="16"/>
      <c r="K35" s="16"/>
      <c r="L35" s="16"/>
      <c r="M35" s="16"/>
      <c r="N35" s="29"/>
      <c r="O35" s="29"/>
      <c r="P35" s="29"/>
      <c r="Q35" s="29"/>
      <c r="R35" s="29"/>
      <c r="S35" s="29"/>
      <c r="T35" s="29"/>
      <c r="U35" s="29"/>
    </row>
    <row r="36" spans="6:22" ht="43.2" x14ac:dyDescent="0.3">
      <c r="F36" s="16"/>
      <c r="G36" s="28"/>
      <c r="H36" s="28"/>
      <c r="I36" s="28"/>
      <c r="J36" s="16"/>
      <c r="K36" s="16"/>
      <c r="L36" s="16"/>
      <c r="M36" s="16"/>
      <c r="N36" s="16"/>
      <c r="R36" s="30"/>
      <c r="S36" s="5" t="s">
        <v>186</v>
      </c>
      <c r="T36" s="5" t="s">
        <v>187</v>
      </c>
      <c r="U36" s="5" t="s">
        <v>188</v>
      </c>
      <c r="V36" s="5" t="s">
        <v>99</v>
      </c>
    </row>
    <row r="37" spans="6:22" ht="28.8" x14ac:dyDescent="0.3">
      <c r="F37" s="16"/>
      <c r="G37" s="28"/>
      <c r="H37" s="28"/>
      <c r="I37" s="28"/>
      <c r="J37" s="16"/>
      <c r="K37" s="16"/>
      <c r="L37" s="16"/>
      <c r="M37" s="16"/>
      <c r="N37" s="16"/>
      <c r="R37" s="30"/>
      <c r="S37" s="5" t="s">
        <v>189</v>
      </c>
      <c r="T37" s="5" t="s">
        <v>189</v>
      </c>
      <c r="U37" s="5" t="s">
        <v>189</v>
      </c>
      <c r="V37" s="5" t="s">
        <v>189</v>
      </c>
    </row>
    <row r="38" spans="6:22" x14ac:dyDescent="0.3">
      <c r="F38" s="16"/>
      <c r="G38" s="28"/>
      <c r="H38" s="28"/>
      <c r="I38" s="28"/>
      <c r="J38" s="16"/>
      <c r="K38" s="16"/>
      <c r="L38" s="16"/>
      <c r="M38" s="16"/>
      <c r="N38" s="16"/>
      <c r="R38" s="31" t="s">
        <v>190</v>
      </c>
      <c r="S38" s="32">
        <f>SUM(S4:S6)</f>
        <v>33.03</v>
      </c>
      <c r="T38" s="32">
        <f>SUM(T4:T6)</f>
        <v>0.52</v>
      </c>
      <c r="U38" s="32">
        <f>SUM(U4:U6)</f>
        <v>5.98</v>
      </c>
      <c r="V38" s="32">
        <f>SUM(S38:U38)</f>
        <v>39.53</v>
      </c>
    </row>
    <row r="39" spans="6:22" x14ac:dyDescent="0.3">
      <c r="F39" s="16"/>
      <c r="G39" s="28"/>
      <c r="H39" s="28"/>
      <c r="I39" s="28"/>
      <c r="J39" s="16"/>
      <c r="K39" s="16"/>
      <c r="L39" s="16"/>
      <c r="M39" s="16"/>
      <c r="N39" s="16"/>
      <c r="R39" s="31" t="s">
        <v>191</v>
      </c>
      <c r="S39" s="32">
        <f>SUM(S7:S29)</f>
        <v>170.20999999999995</v>
      </c>
      <c r="T39" s="32">
        <f>SUM(T7:T29)</f>
        <v>7.14</v>
      </c>
      <c r="U39" s="32">
        <f>SUM(U7:U29)</f>
        <v>48.100000000000016</v>
      </c>
      <c r="V39" s="32">
        <f>SUM(S39:U39)</f>
        <v>225.44999999999996</v>
      </c>
    </row>
    <row r="40" spans="6:22" x14ac:dyDescent="0.3">
      <c r="F40" s="16"/>
      <c r="G40" s="28"/>
      <c r="H40" s="28"/>
      <c r="I40" s="28"/>
      <c r="J40" s="16"/>
      <c r="K40" s="16"/>
      <c r="L40" s="16"/>
      <c r="M40" s="16"/>
      <c r="N40" s="16"/>
      <c r="R40" s="31" t="s">
        <v>99</v>
      </c>
      <c r="S40" s="32">
        <f>SUM(S38:S39)</f>
        <v>203.23999999999995</v>
      </c>
      <c r="T40" s="32">
        <f>SUM(T38:T39)</f>
        <v>7.66</v>
      </c>
      <c r="U40" s="32">
        <f>SUM(U38:U39)</f>
        <v>54.080000000000013</v>
      </c>
      <c r="V40" s="32">
        <f>SUM(S40:U40)</f>
        <v>264.97999999999996</v>
      </c>
    </row>
    <row r="41" spans="6:22" ht="57.6" x14ac:dyDescent="0.3">
      <c r="F41" s="16"/>
      <c r="G41" s="28"/>
      <c r="H41" s="28"/>
      <c r="I41" s="28"/>
      <c r="J41" s="16"/>
      <c r="K41" s="16"/>
      <c r="L41" s="16"/>
      <c r="M41" s="16"/>
      <c r="N41" s="16"/>
      <c r="R41" s="30"/>
      <c r="S41" s="5" t="s">
        <v>192</v>
      </c>
      <c r="T41" s="5" t="s">
        <v>192</v>
      </c>
      <c r="U41" s="5" t="s">
        <v>192</v>
      </c>
      <c r="V41" s="5" t="s">
        <v>192</v>
      </c>
    </row>
    <row r="42" spans="6:22" x14ac:dyDescent="0.3">
      <c r="F42" s="16"/>
      <c r="G42" s="28"/>
      <c r="H42" s="28"/>
      <c r="I42" s="28"/>
      <c r="J42" s="16"/>
      <c r="K42" s="16"/>
      <c r="L42" s="16"/>
      <c r="M42" s="16"/>
      <c r="N42" s="16"/>
      <c r="R42" s="31" t="s">
        <v>190</v>
      </c>
      <c r="S42" s="33">
        <f t="shared" ref="S42:V44" si="6">S38/$V$40</f>
        <v>0.12465091705034344</v>
      </c>
      <c r="T42" s="33">
        <f t="shared" si="6"/>
        <v>1.9624122575288704E-3</v>
      </c>
      <c r="U42" s="33">
        <f t="shared" si="6"/>
        <v>2.2567740961582011E-2</v>
      </c>
      <c r="V42" s="33">
        <f t="shared" si="6"/>
        <v>0.14918107026945432</v>
      </c>
    </row>
    <row r="43" spans="6:22" x14ac:dyDescent="0.3">
      <c r="F43" s="16"/>
      <c r="G43" s="28"/>
      <c r="H43" s="28"/>
      <c r="I43" s="28"/>
      <c r="J43" s="16"/>
      <c r="K43" s="16"/>
      <c r="L43" s="16"/>
      <c r="M43" s="16"/>
      <c r="N43" s="16"/>
      <c r="R43" s="31" t="s">
        <v>191</v>
      </c>
      <c r="S43" s="33">
        <f t="shared" si="6"/>
        <v>0.64235036606536333</v>
      </c>
      <c r="T43" s="33">
        <f t="shared" si="6"/>
        <v>2.6945429843761796E-2</v>
      </c>
      <c r="U43" s="33">
        <f t="shared" si="6"/>
        <v>0.18152313382142057</v>
      </c>
      <c r="V43" s="33">
        <f t="shared" si="6"/>
        <v>0.85081892973054563</v>
      </c>
    </row>
    <row r="44" spans="6:22" x14ac:dyDescent="0.3">
      <c r="F44" s="16"/>
      <c r="G44" s="28"/>
      <c r="H44" s="28"/>
      <c r="I44" s="28"/>
      <c r="J44" s="16"/>
      <c r="K44" s="16"/>
      <c r="L44" s="16"/>
      <c r="M44" s="16"/>
      <c r="N44" s="16"/>
      <c r="R44" s="31" t="s">
        <v>99</v>
      </c>
      <c r="S44" s="33">
        <f t="shared" si="6"/>
        <v>0.76700128311570681</v>
      </c>
      <c r="T44" s="33">
        <f t="shared" si="6"/>
        <v>2.890784210129067E-2</v>
      </c>
      <c r="U44" s="33">
        <f t="shared" si="6"/>
        <v>0.20409087478300256</v>
      </c>
      <c r="V44" s="33">
        <f t="shared" si="6"/>
        <v>1</v>
      </c>
    </row>
    <row r="45" spans="6:22" ht="72" x14ac:dyDescent="0.3">
      <c r="F45" s="16"/>
      <c r="G45" s="28"/>
      <c r="H45" s="28"/>
      <c r="I45" s="28"/>
      <c r="J45" s="16"/>
      <c r="K45" s="16"/>
      <c r="L45" s="16"/>
      <c r="M45" s="16"/>
      <c r="N45" s="16"/>
      <c r="R45" s="30"/>
      <c r="S45" s="5" t="s">
        <v>193</v>
      </c>
      <c r="T45" s="5" t="s">
        <v>193</v>
      </c>
      <c r="U45" s="5" t="s">
        <v>193</v>
      </c>
      <c r="V45" s="5"/>
    </row>
    <row r="46" spans="6:22" x14ac:dyDescent="0.3">
      <c r="F46" s="16"/>
      <c r="G46" s="28"/>
      <c r="H46" s="28"/>
      <c r="I46" s="28"/>
      <c r="J46" s="16"/>
      <c r="K46" s="16"/>
      <c r="L46" s="16"/>
      <c r="M46" s="16"/>
      <c r="N46" s="16"/>
      <c r="R46" s="31" t="s">
        <v>190</v>
      </c>
      <c r="S46" s="33">
        <f>S38/$V$38</f>
        <v>0.8355679230963825</v>
      </c>
      <c r="T46" s="33">
        <f>T38/$V$38</f>
        <v>1.3154566152289401E-2</v>
      </c>
      <c r="U46" s="33">
        <f>U38/$V$38</f>
        <v>0.15127751075132811</v>
      </c>
      <c r="V46" s="34"/>
    </row>
    <row r="47" spans="6:22" ht="57.6" x14ac:dyDescent="0.3">
      <c r="F47" s="16"/>
      <c r="G47" s="28"/>
      <c r="H47" s="28"/>
      <c r="I47" s="28"/>
      <c r="J47" s="16"/>
      <c r="K47" s="16"/>
      <c r="L47" s="16"/>
      <c r="M47" s="16"/>
      <c r="N47" s="16"/>
      <c r="R47" s="30"/>
      <c r="S47" s="5" t="s">
        <v>194</v>
      </c>
      <c r="T47" s="5" t="s">
        <v>194</v>
      </c>
      <c r="U47" s="5" t="s">
        <v>194</v>
      </c>
      <c r="V47" s="5"/>
    </row>
    <row r="48" spans="6:22" x14ac:dyDescent="0.3">
      <c r="F48" s="16"/>
      <c r="G48" s="28"/>
      <c r="H48" s="28"/>
      <c r="I48" s="28"/>
      <c r="J48" s="16"/>
      <c r="K48" s="16"/>
      <c r="L48" s="16"/>
      <c r="M48" s="16"/>
      <c r="N48" s="16"/>
      <c r="R48" s="31" t="s">
        <v>191</v>
      </c>
      <c r="S48" s="33">
        <f>S39/$V$39</f>
        <v>0.75497893102683511</v>
      </c>
      <c r="T48" s="33">
        <f>T39/$V$39</f>
        <v>3.1669993346640057E-2</v>
      </c>
      <c r="U48" s="33">
        <f>U39/$V$39</f>
        <v>0.21335107562652483</v>
      </c>
      <c r="V48" s="34"/>
    </row>
    <row r="49" spans="6:14" x14ac:dyDescent="0.3">
      <c r="F49" s="16"/>
      <c r="G49" s="28"/>
      <c r="H49" s="28"/>
      <c r="I49" s="28"/>
      <c r="J49" s="16"/>
      <c r="K49" s="16"/>
      <c r="L49" s="16"/>
      <c r="M49" s="16"/>
      <c r="N49" s="16"/>
    </row>
  </sheetData>
  <autoFilter ref="A3:Z3"/>
  <mergeCells count="2">
    <mergeCell ref="E1:Z1"/>
    <mergeCell ref="A2:D2"/>
  </mergeCells>
  <conditionalFormatting sqref="G4:I29">
    <cfRule type="cellIs" dxfId="2" priority="1" operator="between">
      <formula>2999</formula>
      <formula>1201</formula>
    </cfRule>
    <cfRule type="cellIs" dxfId="1" priority="2" operator="lessThan">
      <formula>1200</formula>
    </cfRule>
    <cfRule type="cellIs" dxfId="0" priority="3" operator="greaterThan">
      <formula>3000</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'C:\Users\sbilbao\AppData\Local\Microsoft\Windows\INetCache\Content.Outlook\XDWCDDJJ\[FireSafetyCircuitMatrix 2021-1-29.xlsx]List'!#REF!</xm:f>
          </x14:formula1>
          <xm:sqref>M4</xm:sqref>
        </x14:dataValidation>
        <x14:dataValidation type="list" allowBlank="1" showInputMessage="1" showErrorMessage="1">
          <x14:formula1>
            <xm:f>'C:\Users\sbilbao\AppData\Local\Microsoft\Windows\INetCache\Content.Outlook\XDWCDDJJ\[FireSafetyCircuitMatrix 2021-1-29.xlsx]List'!#REF!</xm:f>
          </x14:formula1>
          <xm:sqref>L4:L29 M5:M29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B3" sqref="B3"/>
    </sheetView>
  </sheetViews>
  <sheetFormatPr defaultRowHeight="14.4" x14ac:dyDescent="0.3"/>
  <cols>
    <col min="1" max="1" width="40.5546875" bestFit="1" customWidth="1"/>
    <col min="2" max="2" width="123.88671875" style="29" customWidth="1"/>
  </cols>
  <sheetData>
    <row r="1" spans="1:4" ht="48" customHeight="1" x14ac:dyDescent="0.3">
      <c r="A1" s="98" t="s">
        <v>197</v>
      </c>
      <c r="B1" s="98"/>
      <c r="C1" s="98"/>
      <c r="D1" s="98"/>
    </row>
    <row r="2" spans="1:4" x14ac:dyDescent="0.3">
      <c r="A2" s="87" t="s">
        <v>80</v>
      </c>
      <c r="B2" s="88" t="s">
        <v>81</v>
      </c>
    </row>
    <row r="3" spans="1:4" ht="115.2" x14ac:dyDescent="0.3">
      <c r="A3" s="90" t="s">
        <v>82</v>
      </c>
      <c r="B3" s="1" t="s">
        <v>234</v>
      </c>
    </row>
    <row r="4" spans="1:4" ht="43.2" x14ac:dyDescent="0.3">
      <c r="A4" s="90" t="s">
        <v>83</v>
      </c>
      <c r="B4" s="1" t="s">
        <v>233</v>
      </c>
    </row>
    <row r="5" spans="1:4" ht="57.6" x14ac:dyDescent="0.3">
      <c r="A5" s="90" t="s">
        <v>84</v>
      </c>
      <c r="B5" s="1" t="s">
        <v>232</v>
      </c>
    </row>
    <row r="6" spans="1:4" ht="28.8" x14ac:dyDescent="0.3">
      <c r="A6" s="90" t="s">
        <v>85</v>
      </c>
      <c r="B6" s="1" t="s">
        <v>221</v>
      </c>
    </row>
    <row r="7" spans="1:4" ht="43.2" x14ac:dyDescent="0.3">
      <c r="A7" s="90" t="s">
        <v>86</v>
      </c>
      <c r="B7" s="1" t="s">
        <v>231</v>
      </c>
    </row>
    <row r="8" spans="1:4" ht="72" x14ac:dyDescent="0.3">
      <c r="A8" s="90" t="s">
        <v>87</v>
      </c>
      <c r="B8" s="1" t="s">
        <v>235</v>
      </c>
    </row>
    <row r="9" spans="1:4" x14ac:dyDescent="0.3">
      <c r="A9" s="90" t="s">
        <v>88</v>
      </c>
      <c r="B9" s="1" t="s">
        <v>196</v>
      </c>
    </row>
    <row r="10" spans="1:4" ht="28.8" x14ac:dyDescent="0.3">
      <c r="A10" s="90" t="s">
        <v>90</v>
      </c>
      <c r="B10" s="1" t="s">
        <v>229</v>
      </c>
    </row>
    <row r="11" spans="1:4" x14ac:dyDescent="0.3">
      <c r="A11" s="90" t="s">
        <v>89</v>
      </c>
      <c r="B11" s="1" t="s">
        <v>196</v>
      </c>
    </row>
    <row r="12" spans="1:4" ht="28.8" x14ac:dyDescent="0.3">
      <c r="A12" s="90" t="s">
        <v>91</v>
      </c>
      <c r="B12" s="1" t="s">
        <v>230</v>
      </c>
    </row>
    <row r="13" spans="1:4" x14ac:dyDescent="0.3">
      <c r="A13" s="90" t="s">
        <v>92</v>
      </c>
      <c r="B13" s="1" t="s">
        <v>196</v>
      </c>
    </row>
  </sheetData>
  <mergeCells count="1">
    <mergeCell ref="A1:D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topLeftCell="A3" workbookViewId="0">
      <selection activeCell="A13" sqref="A13"/>
    </sheetView>
  </sheetViews>
  <sheetFormatPr defaultRowHeight="14.4" x14ac:dyDescent="0.3"/>
  <cols>
    <col min="1" max="1" width="41.33203125" customWidth="1"/>
    <col min="2" max="2" width="13.6640625" bestFit="1" customWidth="1"/>
    <col min="3" max="3" width="12.5546875" customWidth="1"/>
    <col min="4" max="4" width="13.6640625" bestFit="1" customWidth="1"/>
    <col min="5" max="5" width="12.5546875" customWidth="1"/>
    <col min="6" max="6" width="13.6640625" customWidth="1"/>
    <col min="7" max="7" width="8.33203125" bestFit="1" customWidth="1"/>
    <col min="10" max="10" width="21.6640625" bestFit="1" customWidth="1"/>
    <col min="11" max="11" width="18.33203125" bestFit="1" customWidth="1"/>
    <col min="12" max="12" width="19.6640625" bestFit="1" customWidth="1"/>
    <col min="13" max="13" width="20" bestFit="1" customWidth="1"/>
    <col min="14" max="14" width="19.44140625" bestFit="1" customWidth="1"/>
  </cols>
  <sheetData>
    <row r="1" spans="1:14" ht="66" customHeight="1" thickBot="1" x14ac:dyDescent="0.35">
      <c r="A1" s="99" t="s">
        <v>199</v>
      </c>
      <c r="B1" s="100"/>
      <c r="C1" s="100"/>
    </row>
    <row r="2" spans="1:14" ht="84.6" x14ac:dyDescent="0.3">
      <c r="A2" s="46" t="s">
        <v>227</v>
      </c>
      <c r="B2" s="52" t="s">
        <v>104</v>
      </c>
      <c r="C2" s="52" t="s">
        <v>103</v>
      </c>
      <c r="D2" s="52" t="s">
        <v>102</v>
      </c>
      <c r="E2" s="52" t="s">
        <v>101</v>
      </c>
      <c r="F2" s="52" t="s">
        <v>100</v>
      </c>
      <c r="G2" s="48"/>
    </row>
    <row r="3" spans="1:14" ht="29.4" thickBot="1" x14ac:dyDescent="0.35">
      <c r="A3" s="47" t="s">
        <v>105</v>
      </c>
      <c r="B3" s="49" t="s">
        <v>94</v>
      </c>
      <c r="C3" s="49" t="s">
        <v>95</v>
      </c>
      <c r="D3" s="49" t="s">
        <v>96</v>
      </c>
      <c r="E3" s="49" t="s">
        <v>97</v>
      </c>
      <c r="F3" s="49" t="s">
        <v>98</v>
      </c>
      <c r="G3" s="50" t="s">
        <v>99</v>
      </c>
    </row>
    <row r="4" spans="1:14" ht="15" thickBot="1" x14ac:dyDescent="0.35">
      <c r="A4" s="45" t="s">
        <v>93</v>
      </c>
      <c r="B4" s="51"/>
      <c r="C4" s="51"/>
      <c r="D4" s="51"/>
      <c r="E4" s="51"/>
      <c r="F4" s="51"/>
      <c r="G4" s="51"/>
      <c r="J4" s="101" t="s">
        <v>223</v>
      </c>
      <c r="K4" s="102"/>
      <c r="L4" s="102"/>
      <c r="M4" s="102"/>
      <c r="N4" s="103"/>
    </row>
    <row r="5" spans="1:14" ht="15" thickBot="1" x14ac:dyDescent="0.35">
      <c r="A5" s="54" t="s">
        <v>82</v>
      </c>
      <c r="B5" s="53">
        <v>23.54</v>
      </c>
      <c r="C5" s="53">
        <v>28.321000000000002</v>
      </c>
      <c r="D5" s="53">
        <v>31.640499999999999</v>
      </c>
      <c r="E5" s="53">
        <v>5.59</v>
      </c>
      <c r="F5" s="53">
        <v>0.97</v>
      </c>
      <c r="G5" s="53">
        <f t="shared" ref="G5:G14" si="0">SUM(B5:F5)</f>
        <v>90.061500000000009</v>
      </c>
      <c r="J5" s="53" t="s">
        <v>94</v>
      </c>
      <c r="K5" s="53" t="s">
        <v>95</v>
      </c>
      <c r="L5" s="53" t="s">
        <v>96</v>
      </c>
      <c r="M5" s="53" t="s">
        <v>97</v>
      </c>
      <c r="N5" s="53" t="s">
        <v>98</v>
      </c>
    </row>
    <row r="6" spans="1:14" ht="15" thickBot="1" x14ac:dyDescent="0.35">
      <c r="A6" s="89" t="s">
        <v>83</v>
      </c>
      <c r="B6" s="53">
        <v>7.8</v>
      </c>
      <c r="C6" s="53">
        <v>0</v>
      </c>
      <c r="D6" s="53">
        <v>0</v>
      </c>
      <c r="E6" s="53">
        <v>0</v>
      </c>
      <c r="F6" s="53">
        <v>0</v>
      </c>
      <c r="G6" s="53">
        <f t="shared" si="0"/>
        <v>7.8</v>
      </c>
      <c r="J6" s="53" t="s">
        <v>146</v>
      </c>
      <c r="K6" s="53" t="s">
        <v>145</v>
      </c>
      <c r="L6" s="53" t="s">
        <v>173</v>
      </c>
      <c r="M6" s="53" t="s">
        <v>175</v>
      </c>
      <c r="N6" s="53" t="s">
        <v>176</v>
      </c>
    </row>
    <row r="7" spans="1:14" ht="15" thickBot="1" x14ac:dyDescent="0.35">
      <c r="A7" s="86" t="s">
        <v>84</v>
      </c>
      <c r="B7" s="53">
        <v>269</v>
      </c>
      <c r="C7" s="53">
        <v>66</v>
      </c>
      <c r="D7" s="53">
        <v>0</v>
      </c>
      <c r="E7" s="53">
        <v>8</v>
      </c>
      <c r="F7" s="53">
        <v>1</v>
      </c>
      <c r="G7" s="53">
        <f t="shared" si="0"/>
        <v>344</v>
      </c>
      <c r="J7" s="53" t="s">
        <v>150</v>
      </c>
      <c r="K7" s="53" t="s">
        <v>156</v>
      </c>
      <c r="L7" s="53" t="s">
        <v>167</v>
      </c>
      <c r="M7" s="53" t="s">
        <v>169</v>
      </c>
      <c r="N7" s="53" t="s">
        <v>168</v>
      </c>
    </row>
    <row r="8" spans="1:14" ht="15" thickBot="1" x14ac:dyDescent="0.35">
      <c r="A8" s="54" t="s">
        <v>85</v>
      </c>
      <c r="B8" s="53">
        <v>0</v>
      </c>
      <c r="C8" s="53">
        <v>0</v>
      </c>
      <c r="D8" s="53">
        <v>0</v>
      </c>
      <c r="E8" s="53">
        <v>0</v>
      </c>
      <c r="F8" s="53">
        <v>0</v>
      </c>
      <c r="G8" s="53">
        <f t="shared" si="0"/>
        <v>0</v>
      </c>
      <c r="J8" s="53" t="s">
        <v>148</v>
      </c>
      <c r="K8" s="53" t="s">
        <v>158</v>
      </c>
      <c r="L8" s="53" t="s">
        <v>171</v>
      </c>
      <c r="M8" s="53" t="s">
        <v>165</v>
      </c>
      <c r="N8" s="53" t="s">
        <v>179</v>
      </c>
    </row>
    <row r="9" spans="1:14" ht="15" thickBot="1" x14ac:dyDescent="0.35">
      <c r="A9" s="54" t="s">
        <v>86</v>
      </c>
      <c r="B9" s="53">
        <v>0</v>
      </c>
      <c r="C9" s="53">
        <v>0</v>
      </c>
      <c r="D9" s="53">
        <v>0</v>
      </c>
      <c r="E9" s="53">
        <v>0</v>
      </c>
      <c r="F9" s="53">
        <v>0</v>
      </c>
      <c r="G9" s="53">
        <f t="shared" si="0"/>
        <v>0</v>
      </c>
      <c r="J9" s="53" t="s">
        <v>140</v>
      </c>
      <c r="K9" s="53" t="s">
        <v>163</v>
      </c>
      <c r="L9" s="53" t="s">
        <v>159</v>
      </c>
      <c r="M9" s="53" t="s">
        <v>182</v>
      </c>
      <c r="N9" s="53" t="s">
        <v>177</v>
      </c>
    </row>
    <row r="10" spans="1:14" ht="15" thickBot="1" x14ac:dyDescent="0.35">
      <c r="A10" s="54" t="s">
        <v>87</v>
      </c>
      <c r="B10" s="53">
        <v>23.92</v>
      </c>
      <c r="C10" s="53">
        <v>10.45</v>
      </c>
      <c r="D10" s="53">
        <v>8.91</v>
      </c>
      <c r="E10" s="53">
        <v>0</v>
      </c>
      <c r="F10" s="53">
        <v>3.39</v>
      </c>
      <c r="G10" s="53">
        <f t="shared" si="0"/>
        <v>46.67</v>
      </c>
      <c r="J10" s="53" t="s">
        <v>144</v>
      </c>
      <c r="K10" s="53" t="s">
        <v>152</v>
      </c>
      <c r="L10" s="53" t="s">
        <v>162</v>
      </c>
      <c r="M10" s="53" t="s">
        <v>172</v>
      </c>
      <c r="N10" s="53" t="s">
        <v>181</v>
      </c>
    </row>
    <row r="11" spans="1:14" ht="15" thickBot="1" x14ac:dyDescent="0.35">
      <c r="A11" s="54" t="s">
        <v>88</v>
      </c>
      <c r="B11" s="53" t="s">
        <v>195</v>
      </c>
      <c r="C11" s="53" t="s">
        <v>195</v>
      </c>
      <c r="D11" s="53" t="s">
        <v>195</v>
      </c>
      <c r="E11" s="53" t="s">
        <v>195</v>
      </c>
      <c r="F11" s="53" t="s">
        <v>195</v>
      </c>
      <c r="G11" s="53" t="s">
        <v>195</v>
      </c>
      <c r="J11" s="53"/>
      <c r="K11" s="53"/>
      <c r="L11" s="53" t="s">
        <v>160</v>
      </c>
      <c r="M11" s="53"/>
      <c r="N11" s="53"/>
    </row>
    <row r="12" spans="1:14" ht="15" thickBot="1" x14ac:dyDescent="0.35">
      <c r="A12" s="54" t="s">
        <v>90</v>
      </c>
      <c r="B12" s="53">
        <f>B14</f>
        <v>93.04</v>
      </c>
      <c r="C12" s="53">
        <f t="shared" ref="C12:F12" si="1">C14</f>
        <v>71.790000000000006</v>
      </c>
      <c r="D12" s="53">
        <f t="shared" si="1"/>
        <v>63.08</v>
      </c>
      <c r="E12" s="53">
        <f t="shared" si="1"/>
        <v>32.92</v>
      </c>
      <c r="F12" s="53">
        <f t="shared" si="1"/>
        <v>4.1500000000000004</v>
      </c>
      <c r="G12" s="53">
        <f t="shared" si="0"/>
        <v>264.98</v>
      </c>
    </row>
    <row r="13" spans="1:14" ht="15" thickBot="1" x14ac:dyDescent="0.35">
      <c r="A13" s="54" t="s">
        <v>89</v>
      </c>
      <c r="B13" s="53" t="s">
        <v>195</v>
      </c>
      <c r="C13" s="53" t="s">
        <v>195</v>
      </c>
      <c r="D13" s="53" t="s">
        <v>195</v>
      </c>
      <c r="E13" s="53" t="s">
        <v>195</v>
      </c>
      <c r="F13" s="53" t="s">
        <v>195</v>
      </c>
      <c r="G13" s="53" t="s">
        <v>195</v>
      </c>
    </row>
    <row r="14" spans="1:14" ht="15" thickBot="1" x14ac:dyDescent="0.35">
      <c r="A14" s="54" t="s">
        <v>91</v>
      </c>
      <c r="B14" s="53">
        <v>93.04</v>
      </c>
      <c r="C14" s="53">
        <v>71.790000000000006</v>
      </c>
      <c r="D14" s="53">
        <v>63.08</v>
      </c>
      <c r="E14" s="53">
        <v>32.92</v>
      </c>
      <c r="F14" s="53">
        <v>4.1500000000000004</v>
      </c>
      <c r="G14" s="53">
        <f t="shared" si="0"/>
        <v>264.98</v>
      </c>
    </row>
    <row r="15" spans="1:14" ht="15" thickBot="1" x14ac:dyDescent="0.35">
      <c r="A15" s="54" t="s">
        <v>92</v>
      </c>
      <c r="B15" s="53" t="s">
        <v>195</v>
      </c>
      <c r="C15" s="53" t="s">
        <v>195</v>
      </c>
      <c r="D15" s="53" t="s">
        <v>195</v>
      </c>
      <c r="E15" s="53" t="s">
        <v>195</v>
      </c>
      <c r="F15" s="53" t="s">
        <v>195</v>
      </c>
      <c r="G15" s="53" t="s">
        <v>195</v>
      </c>
    </row>
  </sheetData>
  <mergeCells count="2">
    <mergeCell ref="A1:C1"/>
    <mergeCell ref="J4:N4"/>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C1" workbookViewId="0">
      <selection activeCell="G2" sqref="G2:H2"/>
    </sheetView>
  </sheetViews>
  <sheetFormatPr defaultRowHeight="14.4" x14ac:dyDescent="0.3"/>
  <cols>
    <col min="1" max="1" width="26.5546875" bestFit="1" customWidth="1"/>
    <col min="2" max="2" width="22.88671875" bestFit="1" customWidth="1"/>
    <col min="3" max="3" width="11.5546875" bestFit="1" customWidth="1"/>
    <col min="4" max="4" width="40.5546875" customWidth="1"/>
    <col min="5" max="5" width="20.88671875" bestFit="1" customWidth="1"/>
    <col min="6" max="6" width="19" customWidth="1"/>
    <col min="7" max="7" width="15.5546875" bestFit="1" customWidth="1"/>
    <col min="8" max="9" width="27" bestFit="1" customWidth="1"/>
  </cols>
  <sheetData>
    <row r="1" spans="1:9" ht="48.75" customHeight="1" x14ac:dyDescent="0.3">
      <c r="A1" s="104" t="s">
        <v>200</v>
      </c>
      <c r="B1" s="105"/>
      <c r="C1" s="105"/>
      <c r="D1" s="105"/>
    </row>
    <row r="2" spans="1:9" ht="43.2" x14ac:dyDescent="0.3">
      <c r="A2" s="88" t="s">
        <v>220</v>
      </c>
      <c r="B2" s="88" t="s">
        <v>106</v>
      </c>
      <c r="C2" s="88" t="s">
        <v>107</v>
      </c>
      <c r="D2" s="88" t="s">
        <v>108</v>
      </c>
      <c r="E2" s="88" t="s">
        <v>109</v>
      </c>
      <c r="F2" s="88" t="s">
        <v>110</v>
      </c>
      <c r="G2" s="55" t="s">
        <v>111</v>
      </c>
      <c r="H2" s="55" t="s">
        <v>112</v>
      </c>
      <c r="I2" s="88" t="s">
        <v>113</v>
      </c>
    </row>
    <row r="3" spans="1:9" ht="72" x14ac:dyDescent="0.3">
      <c r="A3" s="2">
        <v>1</v>
      </c>
      <c r="B3" s="1" t="s">
        <v>214</v>
      </c>
      <c r="C3" s="2" t="s">
        <v>203</v>
      </c>
      <c r="D3" s="29" t="s">
        <v>204</v>
      </c>
      <c r="E3" s="2"/>
      <c r="F3" s="59">
        <v>44131</v>
      </c>
      <c r="G3" s="2" t="s">
        <v>196</v>
      </c>
      <c r="H3" s="2" t="s">
        <v>196</v>
      </c>
      <c r="I3" s="2" t="s">
        <v>202</v>
      </c>
    </row>
    <row r="4" spans="1:9" ht="57.6" x14ac:dyDescent="0.3">
      <c r="A4" s="2">
        <v>2</v>
      </c>
      <c r="B4" s="1" t="s">
        <v>214</v>
      </c>
      <c r="C4" s="2" t="s">
        <v>203</v>
      </c>
      <c r="D4" s="1" t="s">
        <v>205</v>
      </c>
      <c r="E4" s="2"/>
      <c r="F4" s="59">
        <v>44131</v>
      </c>
      <c r="G4" s="59">
        <v>44151</v>
      </c>
      <c r="H4" s="2">
        <v>2</v>
      </c>
      <c r="I4" s="2" t="s">
        <v>206</v>
      </c>
    </row>
    <row r="5" spans="1:9" ht="57.6" x14ac:dyDescent="0.3">
      <c r="A5" s="2">
        <v>3</v>
      </c>
      <c r="B5" s="1" t="s">
        <v>214</v>
      </c>
      <c r="C5" s="2" t="s">
        <v>203</v>
      </c>
      <c r="D5" s="1" t="s">
        <v>207</v>
      </c>
      <c r="E5" s="2"/>
      <c r="F5" s="59">
        <v>44131</v>
      </c>
      <c r="G5" s="59">
        <v>44151</v>
      </c>
      <c r="H5" s="2">
        <v>2</v>
      </c>
      <c r="I5" s="2" t="s">
        <v>208</v>
      </c>
    </row>
    <row r="6" spans="1:9" ht="43.2" x14ac:dyDescent="0.3">
      <c r="A6" s="2">
        <v>4</v>
      </c>
      <c r="B6" s="1" t="s">
        <v>214</v>
      </c>
      <c r="C6" s="2" t="s">
        <v>203</v>
      </c>
      <c r="D6" s="2" t="s">
        <v>209</v>
      </c>
      <c r="E6" s="2"/>
      <c r="F6" s="59">
        <v>44131</v>
      </c>
      <c r="G6" s="59">
        <v>44151</v>
      </c>
      <c r="H6" s="2">
        <v>3</v>
      </c>
      <c r="I6" s="2" t="s">
        <v>210</v>
      </c>
    </row>
    <row r="7" spans="1:9" ht="72" x14ac:dyDescent="0.3">
      <c r="A7" s="2">
        <v>5</v>
      </c>
      <c r="B7" s="1" t="s">
        <v>214</v>
      </c>
      <c r="C7" s="1" t="s">
        <v>211</v>
      </c>
      <c r="D7" s="1" t="s">
        <v>212</v>
      </c>
      <c r="E7" s="2"/>
      <c r="F7" s="59">
        <v>44131</v>
      </c>
      <c r="G7" s="59">
        <v>44151</v>
      </c>
      <c r="H7" s="2">
        <v>3</v>
      </c>
      <c r="I7" s="2" t="s">
        <v>213</v>
      </c>
    </row>
  </sheetData>
  <mergeCells count="1">
    <mergeCell ref="A1:D1"/>
  </mergeCells>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D2B52E50011D94B9538EC0978E0670A" ma:contentTypeVersion="16" ma:contentTypeDescription="Create a new document." ma:contentTypeScope="" ma:versionID="097fd897fb742f9a7f0e7d16ead88253">
  <xsd:schema xmlns:xsd="http://www.w3.org/2001/XMLSchema" xmlns:xs="http://www.w3.org/2001/XMLSchema" xmlns:p="http://schemas.microsoft.com/office/2006/metadata/properties" xmlns:ns2="35fdd28b-742f-4f64-9190-c736dbae8f9d" xmlns:ns3="1a9f970e-ad8e-4d00-b50f-9d9f307cea3c" targetNamespace="http://schemas.microsoft.com/office/2006/metadata/properties" ma:root="true" ma:fieldsID="f045e10c89abdc4b3473f6c4fbd8231d" ns2:_="" ns3:_="">
    <xsd:import namespace="35fdd28b-742f-4f64-9190-c736dbae8f9d"/>
    <xsd:import namespace="1a9f970e-ad8e-4d00-b50f-9d9f307cea3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fdd28b-742f-4f64-9190-c736dbae8f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9f970e-ad8e-4d00-b50f-9d9f307cea3c"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196E5E-64CF-4E19-86E6-46FF248BD2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fdd28b-742f-4f64-9190-c736dbae8f9d"/>
    <ds:schemaRef ds:uri="1a9f970e-ad8e-4d00-b50f-9d9f307cea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51BBE1A-1F4C-413E-A0FE-743DD8BCD022}">
  <ds:schemaRefs>
    <ds:schemaRef ds:uri="http://purl.org/dc/elements/1.1/"/>
    <ds:schemaRef ds:uri="http://www.w3.org/XML/1998/namespace"/>
    <ds:schemaRef ds:uri="http://schemas.microsoft.com/office/2006/metadata/properties"/>
    <ds:schemaRef ds:uri="http://schemas.openxmlformats.org/package/2006/metadata/core-properties"/>
    <ds:schemaRef ds:uri="http://purl.org/dc/dcmitype/"/>
    <ds:schemaRef ds:uri="http://purl.org/dc/terms/"/>
    <ds:schemaRef ds:uri="1a9f970e-ad8e-4d00-b50f-9d9f307cea3c"/>
    <ds:schemaRef ds:uri="http://schemas.microsoft.com/office/2006/documentManagement/types"/>
    <ds:schemaRef ds:uri="http://schemas.microsoft.com/office/infopath/2007/PartnerControls"/>
    <ds:schemaRef ds:uri="35fdd28b-742f-4f64-9190-c736dbae8f9d"/>
  </ds:schemaRefs>
</ds:datastoreItem>
</file>

<file path=customXml/itemProps3.xml><?xml version="1.0" encoding="utf-8"?>
<ds:datastoreItem xmlns:ds="http://schemas.openxmlformats.org/officeDocument/2006/customXml" ds:itemID="{EA837638-C371-43BB-BAFF-44BCF29C5B6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Question 4</vt:lpstr>
      <vt:lpstr>Q4. Supplemental - FSC Matrix</vt:lpstr>
      <vt:lpstr>Question 6</vt:lpstr>
      <vt:lpstr>Question 7</vt:lpstr>
      <vt:lpstr>Question 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Daly</dc:creator>
  <cp:lastModifiedBy>Quan, Nguyen</cp:lastModifiedBy>
  <dcterms:created xsi:type="dcterms:W3CDTF">2021-03-04T17:11:04Z</dcterms:created>
  <dcterms:modified xsi:type="dcterms:W3CDTF">2021-03-09T19:04:00Z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0x010100CD2B52E50011D94B9538EC0978E0670A</vt:lpwstr>
  </property>
</Properties>
</file>